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ambaserver\Share\ПРИЕМНАЯ (канцелярия, кадры)\ВИОЛА\Для Сайта от Виолы\"/>
    </mc:Choice>
  </mc:AlternateContent>
  <bookViews>
    <workbookView xWindow="0" yWindow="0" windowWidth="24000" windowHeight="964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19" r:id="rId6"/>
    <sheet name="7" sheetId="6" r:id="rId7"/>
    <sheet name="8" sheetId="7" r:id="rId8"/>
    <sheet name="9" sheetId="8" r:id="rId9"/>
    <sheet name="10" sheetId="9" r:id="rId10"/>
    <sheet name="11" sheetId="13" r:id="rId11"/>
    <sheet name="12" sheetId="10" r:id="rId12"/>
    <sheet name="13" sheetId="11" r:id="rId13"/>
    <sheet name="14" sheetId="12" r:id="rId14"/>
    <sheet name="15" sheetId="18" r:id="rId15"/>
    <sheet name="16" sheetId="20" r:id="rId16"/>
    <sheet name="17" sheetId="14" r:id="rId17"/>
    <sheet name="18" sheetId="21" r:id="rId18"/>
    <sheet name="19" sheetId="16" r:id="rId19"/>
    <sheet name="20" sheetId="17" r:id="rId20"/>
    <sheet name="21" sheetId="22" r:id="rId21"/>
    <sheet name="22" sheetId="23" r:id="rId22"/>
    <sheet name="23" sheetId="24" r:id="rId23"/>
    <sheet name="24" sheetId="25" r:id="rId24"/>
    <sheet name="25" sheetId="26" r:id="rId25"/>
    <sheet name="26" sheetId="27" r:id="rId26"/>
    <sheet name="27" sheetId="28" r:id="rId27"/>
  </sheets>
  <definedNames>
    <definedName name="_xlnm._FilterDatabase" localSheetId="9" hidden="1">'10'!$M$1:$M$140</definedName>
    <definedName name="_xlnm._FilterDatabase" localSheetId="10" hidden="1">'11'!$M$1:$M$140</definedName>
    <definedName name="_xlnm._FilterDatabase" localSheetId="11" hidden="1">'12'!$M$1:$M$140</definedName>
    <definedName name="_xlnm._FilterDatabase" localSheetId="12" hidden="1">'13'!$M$1:$M$140</definedName>
    <definedName name="_xlnm._FilterDatabase" localSheetId="13" hidden="1">'14'!$M$1:$M$140</definedName>
    <definedName name="_xlnm._FilterDatabase" localSheetId="14" hidden="1">'15'!$M$1:$M$140</definedName>
    <definedName name="_xlnm._FilterDatabase" localSheetId="15" hidden="1">'16'!$M$1:$M$140</definedName>
    <definedName name="_xlnm._FilterDatabase" localSheetId="16" hidden="1">'17'!$M$1:$M$140</definedName>
    <definedName name="_xlnm._FilterDatabase" localSheetId="17" hidden="1">'18'!$M$1:$M$140</definedName>
    <definedName name="_xlnm._FilterDatabase" localSheetId="18" hidden="1">'19'!$M$1:$M$140</definedName>
    <definedName name="_xlnm._FilterDatabase" localSheetId="1" hidden="1">'2'!$M$1:$M$144</definedName>
    <definedName name="_xlnm._FilterDatabase" localSheetId="19" hidden="1">'20'!$M$1:$M$140</definedName>
    <definedName name="_xlnm._FilterDatabase" localSheetId="20" hidden="1">'21'!$M$1:$M$140</definedName>
    <definedName name="_xlnm._FilterDatabase" localSheetId="21" hidden="1">'22'!$M$1:$M$140</definedName>
    <definedName name="_xlnm._FilterDatabase" localSheetId="22" hidden="1">'23'!$M$1:$M$140</definedName>
    <definedName name="_xlnm._FilterDatabase" localSheetId="23" hidden="1">'24'!$M$1:$M$140</definedName>
    <definedName name="_xlnm._FilterDatabase" localSheetId="24" hidden="1">'25'!$M$1:$M$140</definedName>
    <definedName name="_xlnm._FilterDatabase" localSheetId="25" hidden="1">'26'!$M$1:$M$140</definedName>
    <definedName name="_xlnm._FilterDatabase" localSheetId="26" hidden="1">'27'!$M$1:$M$140</definedName>
    <definedName name="_xlnm._FilterDatabase" localSheetId="2" hidden="1">'3'!$M$1:$M$140</definedName>
    <definedName name="_xlnm._FilterDatabase" localSheetId="3" hidden="1">'4'!$M$1:$M$140</definedName>
    <definedName name="_xlnm._FilterDatabase" localSheetId="4" hidden="1">'5'!$M$1:$M$140</definedName>
    <definedName name="_xlnm._FilterDatabase" localSheetId="5" hidden="1">'6'!$M$1:$M$140</definedName>
    <definedName name="_xlnm._FilterDatabase" localSheetId="6" hidden="1">'7'!$M$1:$M$140</definedName>
    <definedName name="_xlnm._FilterDatabase" localSheetId="7" hidden="1">'8'!$M$1:$M$140</definedName>
    <definedName name="_xlnm._FilterDatabase" localSheetId="8" hidden="1">'9'!$M$1:$M$140</definedName>
    <definedName name="_xlnm.Print_Area" localSheetId="0">'1'!$A$1:$I$172</definedName>
    <definedName name="_xlnm.Print_Area" localSheetId="9">'10'!$A$1:$J$151</definedName>
    <definedName name="_xlnm.Print_Area" localSheetId="10">'11'!$A$1:$J$151</definedName>
    <definedName name="_xlnm.Print_Area" localSheetId="11">'12'!$A$1:$J$151</definedName>
    <definedName name="_xlnm.Print_Area" localSheetId="12">'13'!$A$1:$J$151</definedName>
    <definedName name="_xlnm.Print_Area" localSheetId="13">'14'!$A$1:$J$151</definedName>
    <definedName name="_xlnm.Print_Area" localSheetId="14">'15'!$A$1:$J$151</definedName>
    <definedName name="_xlnm.Print_Area" localSheetId="15">'16'!$A$1:$J$151</definedName>
    <definedName name="_xlnm.Print_Area" localSheetId="16">'17'!$A$1:$J$151</definedName>
    <definedName name="_xlnm.Print_Area" localSheetId="17">'18'!$A$1:$J$151</definedName>
    <definedName name="_xlnm.Print_Area" localSheetId="18">'19'!$A$1:$J$151</definedName>
    <definedName name="_xlnm.Print_Area" localSheetId="1">'2'!$A$1:$J$153</definedName>
    <definedName name="_xlnm.Print_Area" localSheetId="19">'20'!$A$1:$J$151</definedName>
    <definedName name="_xlnm.Print_Area" localSheetId="20">'21'!$A$1:$J$151</definedName>
    <definedName name="_xlnm.Print_Area" localSheetId="21">'22'!$A$1:$J$151</definedName>
    <definedName name="_xlnm.Print_Area" localSheetId="22">'23'!$A$1:$J$151</definedName>
    <definedName name="_xlnm.Print_Area" localSheetId="23">'24'!$A$1:$J$151</definedName>
    <definedName name="_xlnm.Print_Area" localSheetId="24">'25'!$A$1:$J$151</definedName>
    <definedName name="_xlnm.Print_Area" localSheetId="25">'26'!$A$1:$J$151</definedName>
    <definedName name="_xlnm.Print_Area" localSheetId="26">'27'!$A$1:$J$151</definedName>
    <definedName name="_xlnm.Print_Area" localSheetId="2">'3'!$A$1:$J$157</definedName>
    <definedName name="_xlnm.Print_Area" localSheetId="3">'4'!$A$1:$J$151</definedName>
    <definedName name="_xlnm.Print_Area" localSheetId="4">'5'!$A$1:$J$151</definedName>
    <definedName name="_xlnm.Print_Area" localSheetId="5">'6'!$A$1:$J$151</definedName>
    <definedName name="_xlnm.Print_Area" localSheetId="6">'7'!$A$1:$J$151</definedName>
    <definedName name="_xlnm.Print_Area" localSheetId="7">'8'!$A$1:$J$151</definedName>
    <definedName name="_xlnm.Print_Area" localSheetId="8">'9'!$A$1:$J$151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G113" i="1" l="1"/>
  <c r="G79" i="1"/>
  <c r="G61" i="1"/>
  <c r="F146" i="1"/>
  <c r="F142" i="1"/>
  <c r="F113" i="1"/>
  <c r="K107" i="1"/>
  <c r="F79" i="1"/>
  <c r="H61" i="1"/>
  <c r="J49" i="1"/>
  <c r="J47" i="1"/>
  <c r="F75" i="1"/>
  <c r="F61" i="1"/>
  <c r="K50" i="1"/>
  <c r="J67" i="19"/>
  <c r="K58" i="19"/>
  <c r="L54" i="19"/>
  <c r="J66" i="19"/>
  <c r="J63" i="19"/>
  <c r="J61" i="19"/>
  <c r="J56" i="19"/>
  <c r="K15" i="19"/>
  <c r="K11" i="19"/>
  <c r="K63" i="5"/>
  <c r="K18" i="5"/>
  <c r="K59" i="4"/>
  <c r="L10" i="4"/>
  <c r="J67" i="3"/>
  <c r="K67" i="3"/>
  <c r="J66" i="3"/>
  <c r="J63" i="3"/>
  <c r="J61" i="3"/>
  <c r="J56" i="3"/>
  <c r="K65" i="3"/>
  <c r="K19" i="3"/>
  <c r="K18" i="3"/>
  <c r="K17" i="3"/>
  <c r="F48" i="1"/>
  <c r="J67" i="17" l="1"/>
  <c r="J150" i="28"/>
  <c r="J149" i="28"/>
  <c r="J148" i="28"/>
  <c r="J147" i="28"/>
  <c r="J146" i="28"/>
  <c r="I145" i="28"/>
  <c r="J137" i="28"/>
  <c r="J127" i="28"/>
  <c r="J106" i="28"/>
  <c r="J105" i="28"/>
  <c r="J104" i="28"/>
  <c r="J103" i="28"/>
  <c r="J107" i="28" s="1"/>
  <c r="J95" i="28"/>
  <c r="J84" i="28"/>
  <c r="J83" i="28"/>
  <c r="J82" i="28"/>
  <c r="J81" i="28"/>
  <c r="J41" i="28"/>
  <c r="J43" i="28" s="1"/>
  <c r="J32" i="28"/>
  <c r="J21" i="28"/>
  <c r="D21" i="28"/>
  <c r="J150" i="27"/>
  <c r="J149" i="27"/>
  <c r="J148" i="27"/>
  <c r="J147" i="27"/>
  <c r="J151" i="27" s="1"/>
  <c r="I145" i="27"/>
  <c r="J137" i="27"/>
  <c r="J127" i="27"/>
  <c r="J106" i="27"/>
  <c r="J105" i="27"/>
  <c r="J104" i="27"/>
  <c r="J103" i="27"/>
  <c r="J95" i="27"/>
  <c r="J84" i="27"/>
  <c r="J83" i="27"/>
  <c r="J82" i="27"/>
  <c r="J81" i="27"/>
  <c r="J85" i="27" s="1"/>
  <c r="J41" i="27"/>
  <c r="J43" i="27" s="1"/>
  <c r="J32" i="27"/>
  <c r="J21" i="27"/>
  <c r="D21" i="27"/>
  <c r="J67" i="4"/>
  <c r="J151" i="28" l="1"/>
  <c r="J85" i="28"/>
  <c r="J107" i="27"/>
  <c r="J150" i="26" l="1"/>
  <c r="J149" i="26"/>
  <c r="J148" i="26"/>
  <c r="J147" i="26"/>
  <c r="J151" i="26" s="1"/>
  <c r="I145" i="26"/>
  <c r="J137" i="26"/>
  <c r="J127" i="26"/>
  <c r="J106" i="26"/>
  <c r="J105" i="26"/>
  <c r="J104" i="26"/>
  <c r="J103" i="26"/>
  <c r="J95" i="26"/>
  <c r="J84" i="26"/>
  <c r="J83" i="26"/>
  <c r="J82" i="26"/>
  <c r="J81" i="26"/>
  <c r="J85" i="26" s="1"/>
  <c r="J41" i="26"/>
  <c r="J43" i="26" s="1"/>
  <c r="J32" i="26"/>
  <c r="J21" i="26"/>
  <c r="D21" i="26"/>
  <c r="J150" i="25"/>
  <c r="J149" i="25"/>
  <c r="J148" i="25"/>
  <c r="J147" i="25"/>
  <c r="J151" i="25" s="1"/>
  <c r="I145" i="25"/>
  <c r="J137" i="25"/>
  <c r="J127" i="25"/>
  <c r="J106" i="25"/>
  <c r="J105" i="25"/>
  <c r="J104" i="25"/>
  <c r="J103" i="25"/>
  <c r="J107" i="25" s="1"/>
  <c r="J95" i="25"/>
  <c r="J84" i="25"/>
  <c r="J83" i="25"/>
  <c r="J82" i="25"/>
  <c r="J81" i="25"/>
  <c r="J85" i="25" s="1"/>
  <c r="J41" i="25"/>
  <c r="J43" i="25" s="1"/>
  <c r="J32" i="25"/>
  <c r="J21" i="25"/>
  <c r="D21" i="25"/>
  <c r="J150" i="24"/>
  <c r="J149" i="24"/>
  <c r="J148" i="24"/>
  <c r="J147" i="24"/>
  <c r="J151" i="24" s="1"/>
  <c r="I145" i="24"/>
  <c r="J137" i="24"/>
  <c r="J127" i="24"/>
  <c r="J106" i="24"/>
  <c r="J105" i="24"/>
  <c r="J104" i="24"/>
  <c r="J103" i="24"/>
  <c r="J95" i="24"/>
  <c r="J84" i="24"/>
  <c r="J83" i="24"/>
  <c r="J82" i="24"/>
  <c r="J81" i="24"/>
  <c r="J85" i="24" s="1"/>
  <c r="J41" i="24"/>
  <c r="J43" i="24" s="1"/>
  <c r="J32" i="24"/>
  <c r="J21" i="24"/>
  <c r="D21" i="24"/>
  <c r="J150" i="23"/>
  <c r="J149" i="23"/>
  <c r="J148" i="23"/>
  <c r="J147" i="23"/>
  <c r="J151" i="23" s="1"/>
  <c r="I145" i="23"/>
  <c r="J137" i="23"/>
  <c r="J127" i="23"/>
  <c r="J106" i="23"/>
  <c r="J105" i="23"/>
  <c r="J104" i="23"/>
  <c r="J103" i="23"/>
  <c r="J107" i="23" s="1"/>
  <c r="J95" i="23"/>
  <c r="J84" i="23"/>
  <c r="J83" i="23"/>
  <c r="J82" i="23"/>
  <c r="J81" i="23"/>
  <c r="J85" i="23" s="1"/>
  <c r="J41" i="23"/>
  <c r="J43" i="23" s="1"/>
  <c r="J32" i="23"/>
  <c r="J21" i="23"/>
  <c r="D21" i="23"/>
  <c r="J107" i="24" l="1"/>
  <c r="J107" i="26"/>
  <c r="J150" i="22"/>
  <c r="J149" i="22"/>
  <c r="J148" i="22"/>
  <c r="J147" i="22"/>
  <c r="J146" i="22"/>
  <c r="I145" i="22"/>
  <c r="J137" i="22"/>
  <c r="J127" i="22"/>
  <c r="J106" i="22"/>
  <c r="J105" i="22"/>
  <c r="J104" i="22"/>
  <c r="J103" i="22"/>
  <c r="J107" i="22" s="1"/>
  <c r="J95" i="22"/>
  <c r="J84" i="22"/>
  <c r="J83" i="22"/>
  <c r="J82" i="22"/>
  <c r="J81" i="22"/>
  <c r="J41" i="22"/>
  <c r="J43" i="22" s="1"/>
  <c r="J32" i="22"/>
  <c r="J21" i="22"/>
  <c r="D21" i="22"/>
  <c r="J85" i="22" l="1"/>
  <c r="J151" i="22"/>
  <c r="G145" i="1" l="1"/>
  <c r="G146" i="1"/>
  <c r="G149" i="1" s="1"/>
  <c r="G75" i="1"/>
  <c r="H75" i="1" s="1"/>
  <c r="G108" i="1"/>
  <c r="F149" i="1"/>
  <c r="F145" i="1"/>
  <c r="H111" i="1"/>
  <c r="H113" i="1"/>
  <c r="H93" i="1"/>
  <c r="H79" i="1"/>
  <c r="G74" i="1"/>
  <c r="H74" i="1" s="1"/>
  <c r="I145" i="17"/>
  <c r="I145" i="6"/>
  <c r="J132" i="2"/>
  <c r="J81" i="2"/>
  <c r="J83" i="2"/>
  <c r="H108" i="1" l="1"/>
  <c r="J150" i="21"/>
  <c r="J149" i="21"/>
  <c r="J148" i="21"/>
  <c r="J147" i="21"/>
  <c r="J146" i="21"/>
  <c r="J137" i="21"/>
  <c r="J127" i="21"/>
  <c r="J106" i="21"/>
  <c r="J105" i="21"/>
  <c r="J104" i="21"/>
  <c r="J103" i="21"/>
  <c r="J95" i="21"/>
  <c r="J84" i="21"/>
  <c r="J83" i="21"/>
  <c r="J82" i="21"/>
  <c r="J81" i="21"/>
  <c r="I66" i="21"/>
  <c r="J66" i="21" s="1"/>
  <c r="I63" i="21"/>
  <c r="J63" i="21" s="1"/>
  <c r="I61" i="21"/>
  <c r="J61" i="21" s="1"/>
  <c r="I56" i="21"/>
  <c r="J56" i="21" s="1"/>
  <c r="J41" i="21"/>
  <c r="J43" i="21" s="1"/>
  <c r="J32" i="21"/>
  <c r="J21" i="21"/>
  <c r="D21" i="21"/>
  <c r="J67" i="20"/>
  <c r="J150" i="20"/>
  <c r="J149" i="20"/>
  <c r="J148" i="20"/>
  <c r="J147" i="20"/>
  <c r="J146" i="20"/>
  <c r="J145" i="20"/>
  <c r="J137" i="20"/>
  <c r="J127" i="20"/>
  <c r="J106" i="20"/>
  <c r="J105" i="20"/>
  <c r="J104" i="20"/>
  <c r="J103" i="20"/>
  <c r="J95" i="20"/>
  <c r="J84" i="20"/>
  <c r="J83" i="20"/>
  <c r="J82" i="20"/>
  <c r="J81" i="20"/>
  <c r="J41" i="20"/>
  <c r="J43" i="20" s="1"/>
  <c r="J32" i="20"/>
  <c r="J21" i="20"/>
  <c r="D21" i="20"/>
  <c r="J150" i="19"/>
  <c r="J149" i="19"/>
  <c r="J148" i="19"/>
  <c r="J147" i="19"/>
  <c r="J146" i="19"/>
  <c r="J145" i="19"/>
  <c r="J137" i="19"/>
  <c r="J127" i="19"/>
  <c r="J106" i="19"/>
  <c r="J105" i="19"/>
  <c r="J104" i="19"/>
  <c r="J103" i="19"/>
  <c r="J95" i="19"/>
  <c r="J84" i="19"/>
  <c r="J83" i="19"/>
  <c r="J82" i="19"/>
  <c r="J81" i="19"/>
  <c r="J41" i="19"/>
  <c r="J43" i="19" s="1"/>
  <c r="J32" i="19"/>
  <c r="J21" i="19"/>
  <c r="D21" i="19"/>
  <c r="J95" i="2"/>
  <c r="J118" i="2"/>
  <c r="J143" i="2"/>
  <c r="J82" i="2"/>
  <c r="J56" i="2"/>
  <c r="J85" i="21" l="1"/>
  <c r="J85" i="19"/>
  <c r="J107" i="19"/>
  <c r="J85" i="20"/>
  <c r="J107" i="21"/>
  <c r="J107" i="20"/>
  <c r="J151" i="20"/>
  <c r="J151" i="21"/>
  <c r="J67" i="21"/>
  <c r="J151" i="19"/>
  <c r="J157" i="3"/>
  <c r="J150" i="18" l="1"/>
  <c r="J149" i="18"/>
  <c r="J148" i="18"/>
  <c r="J147" i="18"/>
  <c r="J146" i="18"/>
  <c r="J145" i="18"/>
  <c r="J137" i="18"/>
  <c r="J127" i="18"/>
  <c r="J106" i="18"/>
  <c r="J105" i="18"/>
  <c r="J104" i="18"/>
  <c r="J103" i="18"/>
  <c r="J107" i="18" s="1"/>
  <c r="J95" i="18"/>
  <c r="J84" i="18"/>
  <c r="J83" i="18"/>
  <c r="J82" i="18"/>
  <c r="J81" i="18"/>
  <c r="I66" i="18"/>
  <c r="J66" i="18" s="1"/>
  <c r="I63" i="18"/>
  <c r="J63" i="18" s="1"/>
  <c r="I61" i="18"/>
  <c r="J61" i="18" s="1"/>
  <c r="I56" i="18"/>
  <c r="J56" i="18" s="1"/>
  <c r="J41" i="18"/>
  <c r="J43" i="18" s="1"/>
  <c r="J32" i="18"/>
  <c r="J21" i="18"/>
  <c r="D21" i="18"/>
  <c r="F77" i="1"/>
  <c r="F106" i="1"/>
  <c r="J67" i="5"/>
  <c r="I18" i="4"/>
  <c r="I17" i="4"/>
  <c r="I20" i="3"/>
  <c r="I18" i="3"/>
  <c r="I17" i="3"/>
  <c r="D17" i="3" s="1"/>
  <c r="J17" i="3" s="1"/>
  <c r="J108" i="2"/>
  <c r="J153" i="2"/>
  <c r="I93" i="2"/>
  <c r="J66" i="2"/>
  <c r="J63" i="2"/>
  <c r="J61" i="2"/>
  <c r="H18" i="2"/>
  <c r="J151" i="18" l="1"/>
  <c r="J85" i="18"/>
  <c r="J67" i="18"/>
  <c r="J21" i="3"/>
  <c r="J150" i="17"/>
  <c r="J149" i="17"/>
  <c r="J148" i="17"/>
  <c r="J151" i="17"/>
  <c r="J137" i="17"/>
  <c r="J127" i="17"/>
  <c r="J106" i="17"/>
  <c r="J105" i="17"/>
  <c r="J104" i="17"/>
  <c r="J103" i="17"/>
  <c r="J95" i="17"/>
  <c r="J84" i="17"/>
  <c r="J85" i="17" s="1"/>
  <c r="J83" i="17"/>
  <c r="J82" i="17"/>
  <c r="J81" i="17"/>
  <c r="J41" i="17"/>
  <c r="J43" i="17" s="1"/>
  <c r="J32" i="17"/>
  <c r="J21" i="17"/>
  <c r="D21" i="17"/>
  <c r="J150" i="16"/>
  <c r="J149" i="16"/>
  <c r="J148" i="16"/>
  <c r="J147" i="16"/>
  <c r="J146" i="16"/>
  <c r="J137" i="16"/>
  <c r="J127" i="16"/>
  <c r="J106" i="16"/>
  <c r="J105" i="16"/>
  <c r="J104" i="16"/>
  <c r="J103" i="16"/>
  <c r="J95" i="16"/>
  <c r="J84" i="16"/>
  <c r="J83" i="16"/>
  <c r="J82" i="16"/>
  <c r="J81" i="16"/>
  <c r="I66" i="16"/>
  <c r="J66" i="16" s="1"/>
  <c r="I63" i="16"/>
  <c r="J63" i="16" s="1"/>
  <c r="I61" i="16"/>
  <c r="J61" i="16" s="1"/>
  <c r="I56" i="16"/>
  <c r="J56" i="16" s="1"/>
  <c r="J41" i="16"/>
  <c r="J43" i="16" s="1"/>
  <c r="J32" i="16"/>
  <c r="J21" i="16"/>
  <c r="D21" i="16"/>
  <c r="J150" i="14"/>
  <c r="J149" i="14"/>
  <c r="J148" i="14"/>
  <c r="J147" i="14"/>
  <c r="J146" i="14"/>
  <c r="J137" i="14"/>
  <c r="J127" i="14"/>
  <c r="J106" i="14"/>
  <c r="J105" i="14"/>
  <c r="J104" i="14"/>
  <c r="J103" i="14"/>
  <c r="J95" i="14"/>
  <c r="J84" i="14"/>
  <c r="J83" i="14"/>
  <c r="J82" i="14"/>
  <c r="J81" i="14"/>
  <c r="I66" i="14"/>
  <c r="J66" i="14" s="1"/>
  <c r="I63" i="14"/>
  <c r="J63" i="14" s="1"/>
  <c r="I61" i="14"/>
  <c r="J61" i="14" s="1"/>
  <c r="I56" i="14"/>
  <c r="J56" i="14" s="1"/>
  <c r="J41" i="14"/>
  <c r="J43" i="14" s="1"/>
  <c r="J32" i="14"/>
  <c r="J21" i="14"/>
  <c r="D21" i="14"/>
  <c r="J150" i="13"/>
  <c r="J149" i="13"/>
  <c r="J148" i="13"/>
  <c r="J147" i="13"/>
  <c r="J146" i="13"/>
  <c r="J137" i="13"/>
  <c r="J106" i="13"/>
  <c r="J105" i="13"/>
  <c r="J104" i="13"/>
  <c r="J103" i="13"/>
  <c r="J95" i="13"/>
  <c r="J84" i="13"/>
  <c r="J83" i="13"/>
  <c r="J82" i="13"/>
  <c r="J81" i="13"/>
  <c r="I66" i="13"/>
  <c r="J66" i="13" s="1"/>
  <c r="J63" i="13"/>
  <c r="I63" i="13"/>
  <c r="I61" i="13"/>
  <c r="J61" i="13" s="1"/>
  <c r="I56" i="13"/>
  <c r="J56" i="13" s="1"/>
  <c r="J41" i="13"/>
  <c r="J43" i="13" s="1"/>
  <c r="J32" i="13"/>
  <c r="J21" i="13"/>
  <c r="D21" i="13"/>
  <c r="J150" i="12"/>
  <c r="J149" i="12"/>
  <c r="J148" i="12"/>
  <c r="J147" i="12"/>
  <c r="J146" i="12"/>
  <c r="J137" i="12"/>
  <c r="J127" i="12"/>
  <c r="J106" i="12"/>
  <c r="J105" i="12"/>
  <c r="J104" i="12"/>
  <c r="J103" i="12"/>
  <c r="J95" i="12"/>
  <c r="J84" i="12"/>
  <c r="J83" i="12"/>
  <c r="J82" i="12"/>
  <c r="J81" i="12"/>
  <c r="I66" i="12"/>
  <c r="J66" i="12" s="1"/>
  <c r="I63" i="12"/>
  <c r="J63" i="12" s="1"/>
  <c r="I61" i="12"/>
  <c r="J61" i="12" s="1"/>
  <c r="I56" i="12"/>
  <c r="J56" i="12" s="1"/>
  <c r="J41" i="12"/>
  <c r="J43" i="12" s="1"/>
  <c r="J32" i="12"/>
  <c r="J21" i="12"/>
  <c r="D21" i="12"/>
  <c r="J150" i="11"/>
  <c r="J149" i="11"/>
  <c r="J148" i="11"/>
  <c r="J147" i="11"/>
  <c r="J146" i="11"/>
  <c r="J145" i="11"/>
  <c r="J137" i="11"/>
  <c r="J127" i="11"/>
  <c r="J106" i="11"/>
  <c r="J105" i="11"/>
  <c r="J104" i="11"/>
  <c r="J103" i="11"/>
  <c r="J95" i="11"/>
  <c r="J84" i="11"/>
  <c r="J83" i="11"/>
  <c r="J82" i="11"/>
  <c r="J81" i="11"/>
  <c r="I66" i="11"/>
  <c r="J66" i="11" s="1"/>
  <c r="I63" i="11"/>
  <c r="J63" i="11" s="1"/>
  <c r="I61" i="11"/>
  <c r="J61" i="11" s="1"/>
  <c r="I56" i="11"/>
  <c r="J56" i="11" s="1"/>
  <c r="J41" i="11"/>
  <c r="J32" i="11"/>
  <c r="J21" i="11"/>
  <c r="D21" i="11"/>
  <c r="J145" i="10"/>
  <c r="J150" i="10"/>
  <c r="J149" i="10"/>
  <c r="J148" i="10"/>
  <c r="J147" i="10"/>
  <c r="J146" i="10"/>
  <c r="J137" i="10"/>
  <c r="J127" i="10"/>
  <c r="J106" i="10"/>
  <c r="J105" i="10"/>
  <c r="J104" i="10"/>
  <c r="J103" i="10"/>
  <c r="J107" i="10" s="1"/>
  <c r="J95" i="10"/>
  <c r="J84" i="10"/>
  <c r="J83" i="10"/>
  <c r="J82" i="10"/>
  <c r="J81" i="10"/>
  <c r="I66" i="10"/>
  <c r="J66" i="10" s="1"/>
  <c r="I63" i="10"/>
  <c r="J63" i="10" s="1"/>
  <c r="I61" i="10"/>
  <c r="J61" i="10" s="1"/>
  <c r="I56" i="10"/>
  <c r="J56" i="10" s="1"/>
  <c r="J43" i="10"/>
  <c r="J32" i="10"/>
  <c r="J21" i="10"/>
  <c r="D21" i="10"/>
  <c r="J150" i="9"/>
  <c r="J149" i="9"/>
  <c r="J148" i="9"/>
  <c r="J147" i="9"/>
  <c r="J146" i="9"/>
  <c r="J137" i="9"/>
  <c r="J127" i="9"/>
  <c r="J106" i="9"/>
  <c r="J105" i="9"/>
  <c r="J104" i="9"/>
  <c r="J103" i="9"/>
  <c r="J95" i="9"/>
  <c r="J84" i="9"/>
  <c r="J83" i="9"/>
  <c r="J82" i="9"/>
  <c r="J81" i="9"/>
  <c r="I66" i="9"/>
  <c r="J66" i="9" s="1"/>
  <c r="I63" i="9"/>
  <c r="J63" i="9" s="1"/>
  <c r="I61" i="9"/>
  <c r="J61" i="9" s="1"/>
  <c r="I56" i="9"/>
  <c r="J56" i="9" s="1"/>
  <c r="J41" i="9"/>
  <c r="J43" i="9" s="1"/>
  <c r="J32" i="9"/>
  <c r="J21" i="9"/>
  <c r="D21" i="9"/>
  <c r="J146" i="8"/>
  <c r="J150" i="8"/>
  <c r="J149" i="8"/>
  <c r="J148" i="8"/>
  <c r="J147" i="8"/>
  <c r="J137" i="8"/>
  <c r="J127" i="8"/>
  <c r="J106" i="8"/>
  <c r="J105" i="8"/>
  <c r="J104" i="8"/>
  <c r="J103" i="8"/>
  <c r="J95" i="8"/>
  <c r="J84" i="8"/>
  <c r="J83" i="8"/>
  <c r="J82" i="8"/>
  <c r="J81" i="8"/>
  <c r="J85" i="8" s="1"/>
  <c r="I66" i="8"/>
  <c r="J66" i="8" s="1"/>
  <c r="I63" i="8"/>
  <c r="J63" i="8" s="1"/>
  <c r="I61" i="8"/>
  <c r="J61" i="8" s="1"/>
  <c r="I56" i="8"/>
  <c r="J56" i="8" s="1"/>
  <c r="J41" i="8"/>
  <c r="J43" i="8" s="1"/>
  <c r="J32" i="8"/>
  <c r="J21" i="8"/>
  <c r="D21" i="8"/>
  <c r="J150" i="7"/>
  <c r="J149" i="7"/>
  <c r="J148" i="7"/>
  <c r="J147" i="7"/>
  <c r="J146" i="7"/>
  <c r="J137" i="7"/>
  <c r="J127" i="7"/>
  <c r="J106" i="7"/>
  <c r="J105" i="7"/>
  <c r="J104" i="7"/>
  <c r="J103" i="7"/>
  <c r="J107" i="7" s="1"/>
  <c r="J95" i="7"/>
  <c r="J84" i="7"/>
  <c r="J83" i="7"/>
  <c r="J82" i="7"/>
  <c r="J81" i="7"/>
  <c r="J85" i="7" s="1"/>
  <c r="I66" i="7"/>
  <c r="J66" i="7" s="1"/>
  <c r="I63" i="7"/>
  <c r="J63" i="7" s="1"/>
  <c r="I61" i="7"/>
  <c r="J61" i="7" s="1"/>
  <c r="I56" i="7"/>
  <c r="J56" i="7" s="1"/>
  <c r="J41" i="7"/>
  <c r="J43" i="7" s="1"/>
  <c r="J32" i="7"/>
  <c r="J21" i="7"/>
  <c r="D21" i="7"/>
  <c r="J150" i="6"/>
  <c r="J149" i="6"/>
  <c r="J148" i="6"/>
  <c r="J147" i="6"/>
  <c r="J146" i="6"/>
  <c r="J137" i="6"/>
  <c r="J127" i="6"/>
  <c r="J106" i="6"/>
  <c r="J105" i="6"/>
  <c r="J104" i="6"/>
  <c r="J103" i="6"/>
  <c r="J95" i="6"/>
  <c r="J84" i="6"/>
  <c r="J83" i="6"/>
  <c r="J82" i="6"/>
  <c r="J81" i="6"/>
  <c r="I66" i="6"/>
  <c r="J66" i="6" s="1"/>
  <c r="I63" i="6"/>
  <c r="J63" i="6" s="1"/>
  <c r="I61" i="6"/>
  <c r="J61" i="6" s="1"/>
  <c r="I56" i="6"/>
  <c r="J56" i="6" s="1"/>
  <c r="J41" i="6"/>
  <c r="J43" i="6" s="1"/>
  <c r="J32" i="6"/>
  <c r="J21" i="6"/>
  <c r="D21" i="6"/>
  <c r="J150" i="5"/>
  <c r="J149" i="5"/>
  <c r="J148" i="5"/>
  <c r="J147" i="5"/>
  <c r="J146" i="5"/>
  <c r="J145" i="5"/>
  <c r="J137" i="5"/>
  <c r="J127" i="5"/>
  <c r="J106" i="5"/>
  <c r="J105" i="5"/>
  <c r="J104" i="5"/>
  <c r="J103" i="5"/>
  <c r="J95" i="5"/>
  <c r="J84" i="5"/>
  <c r="J83" i="5"/>
  <c r="J82" i="5"/>
  <c r="J81" i="5"/>
  <c r="J41" i="5"/>
  <c r="J43" i="5" s="1"/>
  <c r="J32" i="5"/>
  <c r="J21" i="5"/>
  <c r="D21" i="5"/>
  <c r="J84" i="4"/>
  <c r="J150" i="4"/>
  <c r="J149" i="4"/>
  <c r="J148" i="4"/>
  <c r="J147" i="4"/>
  <c r="J151" i="4" s="1"/>
  <c r="J137" i="4"/>
  <c r="J127" i="4"/>
  <c r="J106" i="4"/>
  <c r="J105" i="4"/>
  <c r="J104" i="4"/>
  <c r="J103" i="4"/>
  <c r="J95" i="4"/>
  <c r="J83" i="4"/>
  <c r="J82" i="4"/>
  <c r="J81" i="4"/>
  <c r="J41" i="4"/>
  <c r="J43" i="4" s="1"/>
  <c r="J32" i="4"/>
  <c r="J21" i="4"/>
  <c r="D21" i="4"/>
  <c r="J137" i="3"/>
  <c r="J127" i="3"/>
  <c r="J106" i="3"/>
  <c r="J105" i="3"/>
  <c r="J104" i="3"/>
  <c r="J103" i="3"/>
  <c r="J95" i="3"/>
  <c r="J83" i="3"/>
  <c r="J82" i="3"/>
  <c r="J81" i="3"/>
  <c r="J41" i="3"/>
  <c r="J43" i="3" s="1"/>
  <c r="J32" i="3"/>
  <c r="D21" i="3"/>
  <c r="J84" i="2"/>
  <c r="J43" i="11" l="1"/>
  <c r="J151" i="12"/>
  <c r="J151" i="13"/>
  <c r="J151" i="14"/>
  <c r="J85" i="9"/>
  <c r="J85" i="10"/>
  <c r="J67" i="11"/>
  <c r="J107" i="5"/>
  <c r="J151" i="5"/>
  <c r="J107" i="8"/>
  <c r="J151" i="11"/>
  <c r="J85" i="12"/>
  <c r="J85" i="14"/>
  <c r="J85" i="16"/>
  <c r="J85" i="4"/>
  <c r="J107" i="4"/>
  <c r="J67" i="6"/>
  <c r="J67" i="7"/>
  <c r="J151" i="7"/>
  <c r="J67" i="10"/>
  <c r="J85" i="11"/>
  <c r="J107" i="12"/>
  <c r="J85" i="13"/>
  <c r="J107" i="6"/>
  <c r="J107" i="9"/>
  <c r="J107" i="13"/>
  <c r="J85" i="5"/>
  <c r="J67" i="12"/>
  <c r="J67" i="13"/>
  <c r="J107" i="14"/>
  <c r="J67" i="16"/>
  <c r="J107" i="16"/>
  <c r="J85" i="6"/>
  <c r="J151" i="6"/>
  <c r="J151" i="9"/>
  <c r="J151" i="10"/>
  <c r="J67" i="14"/>
  <c r="J107" i="17"/>
  <c r="J151" i="8"/>
  <c r="J107" i="11"/>
  <c r="J151" i="16"/>
  <c r="J67" i="8"/>
  <c r="J67" i="9"/>
  <c r="J107" i="3"/>
  <c r="J85" i="2"/>
  <c r="L18" i="2" s="1"/>
  <c r="J85" i="3"/>
  <c r="F115" i="1"/>
  <c r="F96" i="1"/>
  <c r="F89" i="1"/>
  <c r="F87" i="1" s="1"/>
  <c r="F83" i="1"/>
  <c r="F72" i="1" s="1"/>
  <c r="J41" i="2"/>
  <c r="J43" i="2" s="1"/>
  <c r="J32" i="2"/>
  <c r="F66" i="1"/>
  <c r="F64" i="1" s="1"/>
  <c r="H151" i="1"/>
  <c r="G151" i="1"/>
  <c r="F151" i="1"/>
  <c r="I133" i="1"/>
  <c r="H133" i="1"/>
  <c r="G133" i="1"/>
  <c r="F133" i="1"/>
  <c r="H124" i="1"/>
  <c r="G124" i="1"/>
  <c r="F124" i="1"/>
  <c r="H119" i="1"/>
  <c r="G119" i="1"/>
  <c r="F119" i="1"/>
  <c r="H115" i="1"/>
  <c r="G115" i="1"/>
  <c r="H142" i="1"/>
  <c r="H106" i="1"/>
  <c r="G106" i="1"/>
  <c r="H101" i="1"/>
  <c r="G101" i="1"/>
  <c r="F101" i="1"/>
  <c r="G142" i="1"/>
  <c r="G96" i="1"/>
  <c r="H146" i="1"/>
  <c r="H83" i="1"/>
  <c r="G83" i="1"/>
  <c r="H77" i="1"/>
  <c r="H89" i="1"/>
  <c r="H87" i="1" s="1"/>
  <c r="G89" i="1"/>
  <c r="G87" i="1" s="1"/>
  <c r="G77" i="1"/>
  <c r="H66" i="1"/>
  <c r="H64" i="1" s="1"/>
  <c r="G66" i="1"/>
  <c r="G64" i="1" s="1"/>
  <c r="H59" i="1"/>
  <c r="F59" i="1"/>
  <c r="G59" i="1"/>
  <c r="H56" i="1"/>
  <c r="G56" i="1"/>
  <c r="F56" i="1"/>
  <c r="H53" i="1"/>
  <c r="G53" i="1"/>
  <c r="F53" i="1"/>
  <c r="H48" i="1"/>
  <c r="H45" i="1"/>
  <c r="G45" i="1"/>
  <c r="F45" i="1"/>
  <c r="I42" i="1"/>
  <c r="H43" i="1" l="1"/>
  <c r="H72" i="1"/>
  <c r="F43" i="1"/>
  <c r="G48" i="1"/>
  <c r="G43" i="1" s="1"/>
  <c r="G140" i="1"/>
  <c r="F140" i="1"/>
  <c r="F135" i="1" s="1"/>
  <c r="F161" i="1" s="1"/>
  <c r="H140" i="1"/>
  <c r="H135" i="1" s="1"/>
  <c r="F108" i="1"/>
  <c r="I24" i="1"/>
  <c r="H7" i="1"/>
  <c r="A171" i="1" s="1"/>
  <c r="G72" i="1"/>
  <c r="H96" i="1"/>
  <c r="G135" i="1" l="1"/>
  <c r="G161" i="1"/>
  <c r="H161" i="1" s="1"/>
  <c r="F70" i="1"/>
  <c r="F42" i="1" s="1"/>
  <c r="H70" i="1"/>
  <c r="H42" i="1" s="1"/>
  <c r="G70" i="1"/>
  <c r="G42" i="1" s="1"/>
  <c r="J21" i="2" l="1"/>
  <c r="D21" i="2" l="1"/>
  <c r="J67" i="2" l="1"/>
</calcChain>
</file>

<file path=xl/sharedStrings.xml><?xml version="1.0" encoding="utf-8"?>
<sst xmlns="http://schemas.openxmlformats.org/spreadsheetml/2006/main" count="6367" uniqueCount="391">
  <si>
    <t>УТВЕРЖДАЮ</t>
  </si>
  <si>
    <t>(подпись)</t>
  </si>
  <si>
    <t>(Ф.И.О.)</t>
  </si>
  <si>
    <t>ПЛАН</t>
  </si>
  <si>
    <t>ФИНАНСОВО-ХОЗЯЙСТВЕННОЙ ДЕЯТЕЛЬНОСТИ</t>
  </si>
  <si>
    <t>Коды</t>
  </si>
  <si>
    <t>Дата</t>
  </si>
  <si>
    <t>по Сводному реестру</t>
  </si>
  <si>
    <t>Орган, осуществляющий функции и полномочия учредителя</t>
  </si>
  <si>
    <t>Департамент образования мэрии города Магадана</t>
  </si>
  <si>
    <t xml:space="preserve">глава по БК </t>
  </si>
  <si>
    <t>Учреждение</t>
  </si>
  <si>
    <t>ИНН</t>
  </si>
  <si>
    <t>КПП</t>
  </si>
  <si>
    <t>Единица измерения: руб.</t>
  </si>
  <si>
    <t>по ОКЕИ</t>
  </si>
  <si>
    <t>Раздел 1. Поступления и выплаты</t>
  </si>
  <si>
    <t xml:space="preserve">Наименование показателя </t>
  </si>
  <si>
    <t xml:space="preserve">Код строки </t>
  </si>
  <si>
    <t>Код по бюджетной классификации РФ</t>
  </si>
  <si>
    <t>Аналитический код</t>
  </si>
  <si>
    <t xml:space="preserve">Сумма </t>
  </si>
  <si>
    <t xml:space="preserve">за пределами планового периода </t>
  </si>
  <si>
    <t>Остаток средств на начало текущего финансового года</t>
  </si>
  <si>
    <t>0001</t>
  </si>
  <si>
    <t xml:space="preserve">X </t>
  </si>
  <si>
    <t>Остаток средств на конец текущего финансового года</t>
  </si>
  <si>
    <t>0002</t>
  </si>
  <si>
    <t xml:space="preserve">Доходы, всего: </t>
  </si>
  <si>
    <t>в том числе:</t>
  </si>
  <si>
    <t xml:space="preserve">доходы от собственности, всего </t>
  </si>
  <si>
    <t xml:space="preserve">в том числе: </t>
  </si>
  <si>
    <t xml:space="preserve">доходы от оказания услуг, работ, компенсации затрат учреждений, всего </t>
  </si>
  <si>
    <t xml:space="preserve"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</t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</si>
  <si>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</si>
  <si>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>поступления от оказания услуг (выполнения работ) на платной основе и от иной приносящей доход деятельности</t>
  </si>
  <si>
    <t xml:space="preserve">доходы от штрафов, пеней, иных сумм принудительного изъятия, всего </t>
  </si>
  <si>
    <t xml:space="preserve">безвозмездные денежные поступления, всего </t>
  </si>
  <si>
    <t xml:space="preserve">прочие доходы, всего </t>
  </si>
  <si>
    <t xml:space="preserve">целевые субсидии </t>
  </si>
  <si>
    <t xml:space="preserve">субсидии на осуществление капитальных вложений </t>
  </si>
  <si>
    <t xml:space="preserve">доходы от операции с активами, всего </t>
  </si>
  <si>
    <t>прочие поступления, всего</t>
  </si>
  <si>
    <t>из них:</t>
  </si>
  <si>
    <t xml:space="preserve">увеличение остатков денежных средств за счет возврата дебиторской задолженности прошлых лет </t>
  </si>
  <si>
    <t xml:space="preserve">Расходы, всего </t>
  </si>
  <si>
    <t xml:space="preserve">на выплаты персоналу, всего </t>
  </si>
  <si>
    <t xml:space="preserve">оплата труда </t>
  </si>
  <si>
    <t xml:space="preserve">прочие выплаты персоналу, в том числе компенсационного характера </t>
  </si>
  <si>
    <t xml:space="preserve">иные выплаты, за исключением фонда оплаты труда учреждения, для выполнения отдельных полномочий 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</si>
  <si>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</si>
  <si>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 xml:space="preserve">на выплаты по оплате труда </t>
  </si>
  <si>
    <t xml:space="preserve">на иные выплаты работникам </t>
  </si>
  <si>
    <t xml:space="preserve">денежное довольствие военнослужащих и сотрудников, имеющих специальные звания </t>
  </si>
  <si>
    <t xml:space="preserve">иные выплаты военнослужащим и сотрудникам, имеющим специальные звания </t>
  </si>
  <si>
    <t xml:space="preserve">страховые взносы на обязательное социальное страхование в части выплат персоналу, подлежащих обложению страховыми взносами </t>
  </si>
  <si>
    <t xml:space="preserve">на оплату труда стажеров </t>
  </si>
  <si>
    <t xml:space="preserve">на иные выплаты гражданским лицам (денежное содержание) </t>
  </si>
  <si>
    <t xml:space="preserve">социальные и иные выплаты населению, всего </t>
  </si>
  <si>
    <t xml:space="preserve">социальные выплаты гражданам, кроме публичных нормативных социальных выплат </t>
  </si>
  <si>
    <t xml:space="preserve">пособия, компенсации и иные социальные выплаты гражданам, кроме публичных нормативных обязательств </t>
  </si>
  <si>
    <t xml:space="preserve">выплата стипендий, осуществление иных расходов на социальную поддержку обучающихся за счет средств стипендиального фонда 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</si>
  <si>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</si>
  <si>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 xml:space="preserve">социальное обеспечение детей-сирот и детей, оставшихся без попечения родителей </t>
  </si>
  <si>
    <t xml:space="preserve">уплата налогов, сборов и иных платежей, всего </t>
  </si>
  <si>
    <t xml:space="preserve">налог на имущество организаций и земельный налог </t>
  </si>
  <si>
    <t xml:space="preserve">иные налоги (включаемые в состав расходов) в бюджеты бюджетной системы Российской Федерации, а также государственная пошлина </t>
  </si>
  <si>
    <t xml:space="preserve">уплата штрафов (в том числе административных), пеней, иных платежей </t>
  </si>
  <si>
    <t xml:space="preserve">безвозмездные перечисления организациям и физическим лицам, всего </t>
  </si>
  <si>
    <t xml:space="preserve">гранты, предоставляемые другим организациям и физическим лицам </t>
  </si>
  <si>
    <t xml:space="preserve">взносы в международные организации </t>
  </si>
  <si>
    <t xml:space="preserve">платежи в целях обеспечения реализации соглашений с правительствами иностранных государств и международными организациями </t>
  </si>
  <si>
    <t xml:space="preserve">прочие выплаты (кроме выплат на закупку товаров, работ, услуг) 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</si>
  <si>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</si>
  <si>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>расходы на закупку товаров, работ, услуг, всего</t>
  </si>
  <si>
    <t xml:space="preserve">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</si>
  <si>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</si>
  <si>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</si>
  <si>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 xml:space="preserve">прочую закупку товаров, работ и услуг, всего </t>
  </si>
  <si>
    <t>капитальные вложения в объекты государственной (муниципальной) собственности, всего</t>
  </si>
  <si>
    <t xml:space="preserve">приобретение объектов недвижимого имущества государственными (муниципальными) учреждениями </t>
  </si>
  <si>
    <t xml:space="preserve">строительство (реконструкция) объектов недвижимого имущества государственными (муниципальными) учреждениями </t>
  </si>
  <si>
    <t>Выплаты, уменьшающие доход, всего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</si>
  <si>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</si>
  <si>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</si>
  <si>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</si>
  <si>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</si>
  <si>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 xml:space="preserve">возврат в бюджет средств субсидии </t>
  </si>
  <si>
    <t>Раздел 2. Сведения по выплатам на закупки товаров, работ, услуг</t>
  </si>
  <si>
    <t xml:space="preserve">N п/п </t>
  </si>
  <si>
    <t xml:space="preserve">Коды строк </t>
  </si>
  <si>
    <t xml:space="preserve">Год начала закупки </t>
  </si>
  <si>
    <t>Выплаты на закупку товаров, работ, услуг, всего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</si>
  <si>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</si>
  <si>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  <charset val="204"/>
      </rPr>
      <t>от 5 апреля 2013 г. N 44-ФЗ</t>
    </r>
    <r>
      <rPr>
        <sz val="12"/>
        <color theme="1"/>
        <rFont val="Times New Roman"/>
        <family val="1"/>
        <charset val="204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  <charset val="204"/>
      </rPr>
      <t>от 18 июля 2011 г. N 223-ФЗ</t>
    </r>
    <r>
      <rPr>
        <sz val="12"/>
        <color theme="1"/>
        <rFont val="Times New Roman"/>
        <family val="1"/>
        <charset val="204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</si>
  <si>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</si>
  <si>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  <charset val="204"/>
      </rPr>
      <t>N 44-ФЗ</t>
    </r>
    <r>
      <rPr>
        <sz val="12"/>
        <color theme="1"/>
        <rFont val="Times New Roman"/>
        <family val="1"/>
        <charset val="204"/>
      </rPr>
      <t xml:space="preserve"> и Федерального закона </t>
    </r>
    <r>
      <rPr>
        <sz val="12"/>
        <rFont val="Times New Roman"/>
        <family val="1"/>
        <charset val="204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</si>
  <si>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</si>
  <si>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  <charset val="204"/>
      </rPr>
      <t>N 44-ФЗ</t>
    </r>
    <r>
      <rPr>
        <sz val="12"/>
        <color theme="1"/>
        <rFont val="Times New Roman"/>
        <family val="1"/>
        <charset val="204"/>
      </rPr>
      <t xml:space="preserve"> и Федерального закона </t>
    </r>
    <r>
      <rPr>
        <sz val="12"/>
        <rFont val="Times New Roman"/>
        <family val="1"/>
        <charset val="204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</si>
  <si>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</si>
  <si>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  <charset val="204"/>
      </rPr>
      <t>N 44-ФЗ</t>
    </r>
    <r>
      <rPr>
        <sz val="12"/>
        <color theme="1"/>
        <rFont val="Times New Roman"/>
        <family val="1"/>
        <charset val="204"/>
      </rPr>
      <t xml:space="preserve"> и Федерального закона </t>
    </r>
    <r>
      <rPr>
        <sz val="12"/>
        <rFont val="Times New Roman"/>
        <family val="1"/>
        <charset val="204"/>
      </rPr>
      <t>N 223-ФЗ</t>
    </r>
  </si>
  <si>
    <t>1.4.1.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</si>
  <si>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</si>
  <si>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</si>
  <si>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</si>
  <si>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</si>
  <si>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</si>
  <si>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</si>
  <si>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</si>
  <si>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</si>
  <si>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</si>
  <si>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 xml:space="preserve">1.4.3. </t>
  </si>
  <si>
    <t>за счет субсидий, предоставляемых на осуществление капитальных вложений</t>
  </si>
  <si>
    <t xml:space="preserve">1.4.4. </t>
  </si>
  <si>
    <t xml:space="preserve">за счет средств обязательного медицинского страхования </t>
  </si>
  <si>
    <t xml:space="preserve">1.4.4.1. </t>
  </si>
  <si>
    <t xml:space="preserve">1.4.4.2. </t>
  </si>
  <si>
    <t xml:space="preserve">1.4.5. </t>
  </si>
  <si>
    <t xml:space="preserve">за счет прочих источников финансового обеспечения </t>
  </si>
  <si>
    <t xml:space="preserve">1.4.5.1. </t>
  </si>
  <si>
    <t xml:space="preserve">1.4.5.2. </t>
  </si>
  <si>
    <t xml:space="preserve">2. 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</si>
  <si>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</si>
  <si>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</si>
  <si>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</si>
  <si>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</si>
  <si>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 xml:space="preserve">(подпись) </t>
  </si>
  <si>
    <t>(расшифровка подписи)</t>
  </si>
  <si>
    <t xml:space="preserve">Исполнитель </t>
  </si>
  <si>
    <t xml:space="preserve">(фамилия, инициалы) </t>
  </si>
  <si>
    <t>(телефон)</t>
  </si>
  <si>
    <t>1. Расчёты (обоснования) выплат персоналу (строка 210)</t>
  </si>
  <si>
    <t>Код видов расходов</t>
  </si>
  <si>
    <t>Источник финансового обеспечения</t>
  </si>
  <si>
    <t>1.1. Расчёты (обоснования) расходов на оплату труда</t>
  </si>
  <si>
    <t>№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</si>
  <si>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</si>
  <si>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</si>
  <si>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</si>
  <si>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</si>
  <si>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Районный</t>
  </si>
  <si>
    <t>Фонд оплаты</t>
  </si>
  <si>
    <t>п/п</t>
  </si>
  <si>
    <t>группа</t>
  </si>
  <si>
    <t>численность,</t>
  </si>
  <si>
    <t>всего</t>
  </si>
  <si>
    <t>надбавка к</t>
  </si>
  <si>
    <t>коэффициент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</si>
  <si>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</si>
  <si>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</si>
  <si>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</si>
  <si>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</si>
  <si>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</si>
  <si>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</si>
  <si>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</si>
  <si>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</si>
  <si>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</si>
  <si>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</si>
  <si>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8/100)×</t>
  </si>
  <si>
    <t>окладу</t>
  </si>
  <si>
    <t>характера</t>
  </si>
  <si>
    <t>гр. 9×12)</t>
  </si>
  <si>
    <t>Административно-управленческий персонал</t>
  </si>
  <si>
    <t>Педагогические работники</t>
  </si>
  <si>
    <t>Медицинский персонал</t>
  </si>
  <si>
    <t>Служащие, учебно-воспитательный персонал и рабочие</t>
  </si>
  <si>
    <t>Итого:</t>
  </si>
  <si>
    <t>х</t>
  </si>
  <si>
    <t>1.2. Расчёты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</si>
  <si>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</si>
  <si>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</si>
  <si>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</si>
  <si>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</si>
  <si>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</si>
  <si>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</si>
  <si>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</si>
  <si>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</si>
  <si>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</si>
  <si>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</si>
  <si>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</si>
  <si>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Расчёты (обоснования) выплат персоналу по уходу за ребёнком</t>
  </si>
  <si>
    <t>Численность</t>
  </si>
  <si>
    <t>Размер</t>
  </si>
  <si>
    <t>выплат в год</t>
  </si>
  <si>
    <t>выплаты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</si>
  <si>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</si>
  <si>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</si>
  <si>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</si>
  <si>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</si>
  <si>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</si>
  <si>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</si>
  <si>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1.4. Расчёты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</si>
  <si>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</si>
  <si>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</si>
  <si>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</si>
  <si>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</si>
  <si>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</si>
  <si>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</si>
  <si>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</si>
  <si>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</si>
  <si>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</si>
  <si>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t>1.1.</t>
  </si>
  <si>
    <t>по ставке 22,0 %</t>
  </si>
  <si>
    <t>1.2.</t>
  </si>
  <si>
    <t>по ставке 10,0 %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</si>
  <si>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</si>
  <si>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</si>
  <si>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</si>
  <si>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</si>
  <si>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2,9 %</t>
  </si>
  <si>
    <t>2.2.</t>
  </si>
  <si>
    <t>с применением ставки взносов в Фонд социального страхования Российской Федерации по ставке 0,0 %</t>
  </si>
  <si>
    <t>2.3.</t>
  </si>
  <si>
    <t>обязательное социальное страхование от несчастных случаев на производстве и профессиональных заболеваний по ставке 0,2 %</t>
  </si>
  <si>
    <t>2.4.</t>
  </si>
  <si>
    <t>обязательное социальное страхование от несчастных случаев на производстве и профессиональных заболеваний по ставке 0,_ %*</t>
  </si>
  <si>
    <t>2.5.</t>
  </si>
  <si>
    <t>Страховые взносы в Федеральный фонд обязательного медицинского страхования, всего (по ставке 5,1 %)</t>
  </si>
  <si>
    <t>Наименование показателя</t>
  </si>
  <si>
    <t>(гр. 3×гр. 4)</t>
  </si>
  <si>
    <t>%</t>
  </si>
  <si>
    <t>6. Расчёт (обоснование) расходов на закупку товаров, работ, услуг</t>
  </si>
  <si>
    <t>6.1. Расчёт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</si>
  <si>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</si>
  <si>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</si>
  <si>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</si>
  <si>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</si>
  <si>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</si>
  <si>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6.2. Расчёт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</si>
  <si>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</si>
  <si>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</si>
  <si>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</si>
  <si>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</si>
  <si>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Расчёт (обоснование) расходов на оплату коммунальных услуг</t>
  </si>
  <si>
    <t>Тариф</t>
  </si>
  <si>
    <t>Индексация,</t>
  </si>
  <si>
    <t>потребления</t>
  </si>
  <si>
    <t>(с учётом</t>
  </si>
  <si>
    <t>(гр. 3×гр. 4×гр. 5)</t>
  </si>
  <si>
    <t>ресурсов</t>
  </si>
  <si>
    <t>НДС), руб.</t>
  </si>
  <si>
    <t>6.4. Расчёт (обоснование) расходов на оплату аренды имущества</t>
  </si>
  <si>
    <t>Ставка</t>
  </si>
  <si>
    <t>арендной</t>
  </si>
  <si>
    <t>с учётом НДС,</t>
  </si>
  <si>
    <t>платы</t>
  </si>
  <si>
    <t>6.5. Расчёт (обоснование)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</si>
  <si>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</si>
  <si>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</si>
  <si>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</si>
  <si>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</si>
  <si>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6.6. Расчёт (обоснование) расходов на оплату прочих работ, услуг</t>
  </si>
  <si>
    <t>договоров</t>
  </si>
  <si>
    <t>услуги, руб.</t>
  </si>
  <si>
    <t>6.7. Расчёт (обоснование) расходов на приобретение основных средств, материальных запасов</t>
  </si>
  <si>
    <t>Средняя</t>
  </si>
  <si>
    <t>стоимость,</t>
  </si>
  <si>
    <t>Расчёты (обоснования) к плану финансово-хозяйственной деятельности государственного (муниципального) учреждения на 2020 год</t>
  </si>
  <si>
    <t>Телефон Ростелеком</t>
  </si>
  <si>
    <t>Интернет Ростелеком</t>
  </si>
  <si>
    <t>Абонентское обслуживание в системе "Контур-Экстерн" Датаком</t>
  </si>
  <si>
    <t>Интернет МагТел</t>
  </si>
  <si>
    <t>Электроэнергия</t>
  </si>
  <si>
    <t>Теплоэнергия</t>
  </si>
  <si>
    <t>Холодная вода</t>
  </si>
  <si>
    <t>Техническое обслуживание систем охранно-пожарной сигнализациии видеонаблюдения ООО "МВС"</t>
  </si>
  <si>
    <t>Охрана обьекта с помощью тревожной кнопки ООО "Страж"</t>
  </si>
  <si>
    <t>Социальное обеспечение по уходу за ребенком до1,5 лет</t>
  </si>
  <si>
    <t>Програмное обеспечение (информационные технологии) "СофтЛфйнТрейд"</t>
  </si>
  <si>
    <t>Договор ГПХ</t>
  </si>
  <si>
    <t>Приобретение школьной мебели</t>
  </si>
  <si>
    <t>Приобретение учебников</t>
  </si>
  <si>
    <t>Приобретение видеопособий</t>
  </si>
  <si>
    <t>Приобретение компьютеров и оргтехники</t>
  </si>
  <si>
    <t>Приобретение классных журналов</t>
  </si>
  <si>
    <t>Совершенствовакния питания учащихся в общеобразовательных организациях за счет средств местного бюджета</t>
  </si>
  <si>
    <t xml:space="preserve">Субсидии на совершенствования питания учащихся в общеобразовательных организациях </t>
  </si>
  <si>
    <t xml:space="preserve">Питание (завтрак или полдник)  детей из многодетных семей </t>
  </si>
  <si>
    <t>Питание (завтрак или полдник) детей из многодетных семей , обущающихся в общеобразовательных организациях , за счет средств местного бюджета</t>
  </si>
  <si>
    <t>Осуществление мероприятий по привлечению в город педагогических кадров (молодые специалисты)</t>
  </si>
  <si>
    <t>Ипотека</t>
  </si>
  <si>
    <t>Осуществление мероприятий по организации питания учащихся в общеобразовательных организациях (молоко)</t>
  </si>
  <si>
    <t>Внедрение целевой модели цифровой образовательной среды в общеообразовательных организациях</t>
  </si>
  <si>
    <t>Увеличение стоимости продуктов питания</t>
  </si>
  <si>
    <t>Прочие несоциальные выплаты персоналу в натуральной форме</t>
  </si>
  <si>
    <t>6.7. Расчёт (обоснование) прочих расходов</t>
  </si>
  <si>
    <t>Налог на имущество</t>
  </si>
  <si>
    <t xml:space="preserve">Штрафы, пени, </t>
  </si>
  <si>
    <t>6.7. Расчёт (обоснование) расходов на социальное обеспечение</t>
  </si>
  <si>
    <t>1.3. Расчёты (обоснования) выплат стипендий талантливой молодежи</t>
  </si>
  <si>
    <t>Осуществлениемероприятий по поддержке талантливой молодежи</t>
  </si>
  <si>
    <t>1.3. Расчёты (обоснования) выплат по привлечению в город педагогических кадров</t>
  </si>
  <si>
    <t xml:space="preserve"> </t>
  </si>
  <si>
    <t>Прописи начальных классов</t>
  </si>
  <si>
    <t>Приобретение дипломов, аттестатов</t>
  </si>
  <si>
    <t>Приобретение картриджей (заправка)</t>
  </si>
  <si>
    <t>Приобретение Спортнивентарь</t>
  </si>
  <si>
    <t>Муниципальное автономное общеобразовательное учреждение "Гимназия №13"</t>
  </si>
  <si>
    <t>63-07-54</t>
  </si>
  <si>
    <t>СОГЛАСОВАНО</t>
  </si>
  <si>
    <t>Наблюдательным советом МАОУ "Гимназия №13"</t>
  </si>
  <si>
    <t>Председатель                                  Романенко М.А.</t>
  </si>
  <si>
    <t>Вывоз мусора</t>
  </si>
  <si>
    <t>813 07 02 7Ш30100005 622 21 225</t>
  </si>
  <si>
    <t>Осуществление мероприятий по капитальному (текущему) ремонту антитеррористической защищенности (МВС)</t>
  </si>
  <si>
    <t>813 07 07 7Ш501S3210 622 21 34П</t>
  </si>
  <si>
    <t>813 07 07 7Ш501S3210 622 22</t>
  </si>
  <si>
    <t>813 07 02 7Ш10600005 622 21 342</t>
  </si>
  <si>
    <t>813 07 02 7Ш10500005 622 21 212</t>
  </si>
  <si>
    <t>813 07 02 7Ш10300005 622 21 29С</t>
  </si>
  <si>
    <t>813 07 02 7Ш106S3950 622 21 342</t>
  </si>
  <si>
    <t>813 07 02 7Ш106S3950 622 22 342</t>
  </si>
  <si>
    <t>813 07 02 7Ш106S3440 622 21 342</t>
  </si>
  <si>
    <t>813 07 02 7Ш106S3440 622 22 342</t>
  </si>
  <si>
    <t>813 07 02 ПП10074130 622 22</t>
  </si>
  <si>
    <t>813 07 02 ПП10074060 622 22</t>
  </si>
  <si>
    <t>813 07 02 ПП10074050 621 22</t>
  </si>
  <si>
    <t>813 07 02ПП10074050 621 22</t>
  </si>
  <si>
    <t>813 07 02 ШС20000004 621 21</t>
  </si>
  <si>
    <t>Субсидии автономным учреждениям на финансовое обеспечение государственного (муниципального) задания на оказание государствееных (муниципальных)услуг (выполнение работ)</t>
  </si>
  <si>
    <t>Питание детей-инвалидов, обущающихся в общеобразовательных организациях</t>
  </si>
  <si>
    <t>Приобретение мебели (Цифровая среда)</t>
  </si>
  <si>
    <t>Медосмотры сотрудников</t>
  </si>
  <si>
    <t>6.4. Расчёт (обоснование) расходов на покупку материалов</t>
  </si>
  <si>
    <t>Моющие средства для обработки помещений в период пандемии</t>
  </si>
  <si>
    <t>813 07 02 7Ш10253030 622 23 20-53030-00000-00000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</si>
  <si>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по подпрограмме "Развитие общего образования в Магаданской области" в рамках государственной программы Магаданской области "Развитие образования в Магаданской области"</t>
  </si>
  <si>
    <t>Медкомиссия сотрудников</t>
  </si>
  <si>
    <t>813 10 06 7А10300005 622 21</t>
  </si>
  <si>
    <t>Организация временных рабочих мест для несовершеннолетних в возрасте от 14 до 17 лет в период летних каникул в рамках подпрограммы "Профилактика правонарушений на территории муниципального образования "Город Магадан" на 2018-2022 годы" в рамках муниципальной программы " Профилактика правонарушений, терроризма и экстремизма на территории муниципального обоазования "город Магадан " на 2018-2022 годы"</t>
  </si>
  <si>
    <t>813 07 02 ПС20092040 622 21 34П</t>
  </si>
  <si>
    <t>Осуществление мероприятий по предупреждению и борьбе с коронавирусом на территории муниципального образования "Город Магадан"</t>
  </si>
  <si>
    <t xml:space="preserve">Осуществление мероприятий по обработке помещений </t>
  </si>
  <si>
    <t>813 07 02 7Ш106S3443 622 22 342</t>
  </si>
  <si>
    <t>На питание детей-инвалидов, обучающихся в общеобразовательных организациях, в рамках подпрограммы "Управление развитием отрасли образования в Магаданской области" на 2014-2020 годы" государственной программы Магаданской области " Развитие образования в Магаданской области " на 2014-2020 годы"</t>
  </si>
  <si>
    <t>813 07 02 7Ш1Е452100 622 23 20-52100-00000-00000</t>
  </si>
  <si>
    <t>Внедрение целевой модели цифровой образовательной среды в общеобразовательных организациях в рамках подпрограммы "Развитие общего образования в Магаданской области" государственной программы Магаданской области "Развитие образования в Магаданской области"</t>
  </si>
  <si>
    <t>Осуществление мероприятий по созданию финансово-экономических, организационных и правовых механизмов, обеспечивающих стабилизацию и развитие системы оздоровления, отдыха и занятости детей и подростков в летнее время</t>
  </si>
  <si>
    <t>Субсидии на осуществление государственных полномочий по финансоваму обеспечению муниципальных общеобразовательных организаций в части реализации ими государственного стандарта общего образования по подпрограмме "Управление развитием отрасли образования в Магаданской области" в рамках государственной программы Магаданской области "Развитие образования в магаданмкой обаласти"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</si>
  <si>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по подпрограмме "Управление развитием отрасли образования в Магаданской области" в рамках государственной программы Магаданской области "Развитие образования в Магаданской области"</t>
  </si>
  <si>
    <t>Субсидии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по подпрограмме "Управление развитием отрасли образования в Магаданской области" в рамках государственной программы Магаданской области "Развитие образования в магаданской области"</t>
  </si>
  <si>
    <t>Субсидии на совершенствование питания учащихся в общеобразовательных организациях по подпрограмме "Развитие общего образования в Магаданской области"в рамках государственной программы Магаданской области "Развитие образования в Магаданской оюласти"</t>
  </si>
  <si>
    <t>Совершенствование питания учащихся в общеобразовательных организациях за счет средств местного бюджета</t>
  </si>
  <si>
    <t>Питание (завтрак и ли полдник) детей из многодетных семей, обучающихся по подпрограмме "Развитие общего образования в Магаданской области" в общеобразовательных организациях в рамках государственной программы Магаданской области "Развитие образования в Магаданской области"</t>
  </si>
  <si>
    <t>Питание (завтрак и ли полдник) детей из многодетных семей, обучающихся в общеобразовательных организациях, за счет средств местного бюджета</t>
  </si>
  <si>
    <t>Осуществление мероприятий по поддержке талантливой молодежи в рамках Подпрограммы "Развитие общего образования в муниципальном образовании "Город Магадан" на 2015-2020 годы" муниципальной программы "Развитие системы образования в муниципальном образовании "Город Магадан" на 2015-2020 годы"</t>
  </si>
  <si>
    <t>Осуществление мероприятий по привлечению в город педагогических кадров в рамках подпрограммы "Развитие общего образования в муниципальном образовании "город Магадан" на 2015-2020 годы" муниципальной программы "Развитие программы "Развитие системы образования в муниципальном образовании "Город Магадан" на 2015-2020 годы</t>
  </si>
  <si>
    <t>Осуществление мероприятий по организации питания учащихся в общелбразовательных организациях в рамках подпрограммы "Развитие общего образования в муниципальном образовании "Город Магадан" на 2015-2020 годы" муниципальноу программы "Развитие системы образования в муниципальном образовании "Город Магадан" на 2015-2020 годы"</t>
  </si>
  <si>
    <t>Осуществление мероприятий по капитальному (текущему) ремонту, реконструкций образовательных организаций (в том числе ремонт кровель, фасадов, спортивных, актовых залов и текущих ремонтных работ и т.д.) в рамках подпрограммы "Создание условий для устойчивого функционирования, антитеррорестической защищенности и роазвития муниципальных образовательных организаций города Магадана на 2015-2020 годы" муниципальной программы "Развитие системы образования в муниципальном оьразовании "Город Магадан" на 2015-2020 годы"</t>
  </si>
  <si>
    <t>Субсидии на организацию отдыха и оздоровления детей в лагерях дневного пребывания в рамках подпрограммы "Организация и обеспечения отджыха и оздоровления детей в магаданской области" на 2014-2020 годы" государственной программы  Магаданской области "Развитие образования в Магаданской области" на 2014-2020 годы"</t>
  </si>
  <si>
    <t>Провверка пожарных кранов ВДПО</t>
  </si>
  <si>
    <t>Проверка противопож арных дверей ВДПО</t>
  </si>
  <si>
    <t>Заправка огнетушителей ВДПО</t>
  </si>
  <si>
    <t>Дератизация, дезинфекция ООО "Профдезинфекция"</t>
  </si>
  <si>
    <t>Поверка СИ ЦСМ</t>
  </si>
  <si>
    <t>Ремонт технологического оборудования ООО "Торгмонтаж""</t>
  </si>
  <si>
    <t>Приобретение канцелярии (в классы)</t>
  </si>
  <si>
    <t>Приобретение материалов для учебного процесса, моющих чистящих</t>
  </si>
  <si>
    <t>Руководитель учреждения</t>
  </si>
  <si>
    <t>Бирюкова А.Л.</t>
  </si>
  <si>
    <t>813 07 02 7Ш106L3040 622 23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</si>
  <si>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</si>
  <si>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813 07 02 7Ш10L63040 622 23</t>
  </si>
  <si>
    <t>813 07 02 7Ш106S2110 622 22</t>
  </si>
  <si>
    <t>Субсидии на модернизациюпищеблока общеобразовательных организаций Магаданской области</t>
  </si>
  <si>
    <t>Увеличение стоимости основных средств</t>
  </si>
  <si>
    <t>813 07 02 7Ш106S2110 622 21</t>
  </si>
  <si>
    <t>Субсидии на модернизациюпищеблока общеобразовательных организаций Магаданской области за счет средств местного бюджета</t>
  </si>
  <si>
    <t>813 07 02 7Ш107S2050 622 22</t>
  </si>
  <si>
    <t>Субсидии на осуществление мероприятий по предупреждению и борьбе с короновирусом на территории Магаданской области в общеобразовательных учреждениях</t>
  </si>
  <si>
    <t>Субсидии на осуществление мероприятий по предупреждению и борьбе с короновирусом на территории Магаданской области в общеобразовательных учреждениях за счет средств местного бюджета</t>
  </si>
  <si>
    <t>813 07 02 7Ш107S2050 622 21</t>
  </si>
  <si>
    <t>Прочие работы, услуги по содержанию имущества</t>
  </si>
  <si>
    <t>813 07 02 7Ш106S3443 622 21</t>
  </si>
  <si>
    <t>На питание детей-инвалидов, обучающихся в общеобразовательных организациях, в рамках подпрограммы "Управление развитием отрасли образования в Магаданской области" на 2014-2020 годы" государственной программы Магаданской области " Развитие образования в Магаданской области " на 2014-2020 годы" за счет средств местного бюджета</t>
  </si>
  <si>
    <t>813 07 02 7Ш106L3040 622 21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</si>
  <si>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 за счет средств местного бюджета</t>
  </si>
  <si>
    <t>813 07 02 7Ш10L63040 622 21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</si>
  <si>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 за счет местного бюджета</t>
  </si>
  <si>
    <t>Прочие работы услуги</t>
  </si>
  <si>
    <t>увеличение стоимости лекарственных средств</t>
  </si>
  <si>
    <t>Увеличение стоимости прочих материальных ресурсов</t>
  </si>
  <si>
    <t>на 2021 год и плановый период 2022 и 2023 годов</t>
  </si>
  <si>
    <t xml:space="preserve">на 2021 г. текущий финансовый год </t>
  </si>
  <si>
    <t>на 2022 г. (первый год планового периода )</t>
  </si>
  <si>
    <t>на 2023 г. (второй год планового периода )</t>
  </si>
  <si>
    <t>Директор Муниципального автономного общеобразовательного учреждения "Гимназия №13"</t>
  </si>
  <si>
    <t>Социальное обеспечение</t>
  </si>
  <si>
    <t>Увеличение стоимости прочих матреиальных ресурсов</t>
  </si>
  <si>
    <t>Омельченко Н.М.</t>
  </si>
  <si>
    <t>протокол №  2   от  "03"  марта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</si>
</sst>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u/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8" fillId="0" borderId="0"/>
  </cellStyleXfs>
  <cellXfs count="256">
    <xf numFmtId="0" fontId="0" fillId="0" borderId="0" xfId="0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Font="1"/>
    <xf numFmtId="0" fontId="3" fillId="0" borderId="0" xfId="1" applyFont="1" applyAlignment="1">
      <alignment vertical="center"/>
    </xf>
    <xf numFmtId="4" fontId="0" fillId="0" borderId="0" xfId="0" applyNumberFormat="1"/>
    <xf numFmtId="0" fontId="7" fillId="0" borderId="0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1" applyFont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/>
    <xf numFmtId="0" fontId="15" fillId="0" borderId="0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4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4" fillId="0" borderId="0" xfId="2" applyFont="1" applyFill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right" vertical="center" wrapText="1" indent="2"/>
    </xf>
    <xf numFmtId="4" fontId="15" fillId="0" borderId="18" xfId="0" applyNumberFormat="1" applyFont="1" applyBorder="1" applyAlignment="1">
      <alignment horizontal="right" vertical="center" wrapText="1" indent="2"/>
    </xf>
    <xf numFmtId="0" fontId="15" fillId="0" borderId="19" xfId="0" applyFont="1" applyBorder="1" applyAlignment="1">
      <alignment horizontal="center" vertical="center" wrapText="1"/>
    </xf>
    <xf numFmtId="4" fontId="15" fillId="0" borderId="19" xfId="0" applyNumberFormat="1" applyFont="1" applyBorder="1" applyAlignment="1">
      <alignment horizontal="right" vertical="center" wrapText="1" indent="2"/>
    </xf>
    <xf numFmtId="4" fontId="15" fillId="0" borderId="20" xfId="0" applyNumberFormat="1" applyFont="1" applyBorder="1" applyAlignment="1">
      <alignment horizontal="right" vertical="center" wrapText="1" indent="2"/>
    </xf>
    <xf numFmtId="4" fontId="15" fillId="0" borderId="3" xfId="0" applyNumberFormat="1" applyFont="1" applyBorder="1" applyAlignment="1">
      <alignment horizontal="right" vertical="center" wrapText="1" indent="2"/>
    </xf>
    <xf numFmtId="4" fontId="15" fillId="0" borderId="10" xfId="0" applyNumberFormat="1" applyFont="1" applyBorder="1" applyAlignment="1">
      <alignment horizontal="right" vertical="center" wrapText="1" indent="2"/>
    </xf>
    <xf numFmtId="4" fontId="15" fillId="0" borderId="13" xfId="0" applyNumberFormat="1" applyFont="1" applyBorder="1" applyAlignment="1">
      <alignment horizontal="right" vertical="center" wrapText="1" indent="2"/>
    </xf>
    <xf numFmtId="4" fontId="15" fillId="0" borderId="14" xfId="0" applyNumberFormat="1" applyFont="1" applyBorder="1" applyAlignment="1">
      <alignment horizontal="right" vertical="center" wrapText="1" indent="2"/>
    </xf>
    <xf numFmtId="0" fontId="15" fillId="0" borderId="25" xfId="0" applyFont="1" applyBorder="1" applyAlignment="1">
      <alignment horizontal="center" vertical="center" wrapText="1"/>
    </xf>
    <xf numFmtId="4" fontId="15" fillId="0" borderId="25" xfId="0" applyNumberFormat="1" applyFont="1" applyBorder="1" applyAlignment="1">
      <alignment horizontal="right" vertical="center" wrapText="1" indent="2"/>
    </xf>
    <xf numFmtId="4" fontId="15" fillId="0" borderId="26" xfId="0" applyNumberFormat="1" applyFont="1" applyBorder="1" applyAlignment="1">
      <alignment horizontal="right" vertical="center" wrapText="1" indent="2"/>
    </xf>
    <xf numFmtId="14" fontId="15" fillId="0" borderId="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5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vertical="center"/>
    </xf>
    <xf numFmtId="4" fontId="20" fillId="0" borderId="0" xfId="4" applyNumberFormat="1" applyFont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horizontal="left" vertical="center"/>
    </xf>
    <xf numFmtId="4" fontId="14" fillId="0" borderId="0" xfId="4" applyNumberFormat="1" applyFont="1" applyAlignment="1">
      <alignment horizontal="right" vertical="center"/>
    </xf>
    <xf numFmtId="0" fontId="19" fillId="0" borderId="0" xfId="4" applyFont="1" applyAlignment="1">
      <alignment horizontal="left" vertical="center"/>
    </xf>
    <xf numFmtId="0" fontId="17" fillId="0" borderId="0" xfId="4" applyFont="1" applyAlignment="1">
      <alignment horizontal="left" vertical="center"/>
    </xf>
    <xf numFmtId="0" fontId="17" fillId="0" borderId="1" xfId="4" applyNumberFormat="1" applyFont="1" applyBorder="1" applyAlignment="1">
      <alignment vertical="center"/>
    </xf>
    <xf numFmtId="49" fontId="17" fillId="0" borderId="1" xfId="4" applyNumberFormat="1" applyFont="1" applyBorder="1" applyAlignment="1">
      <alignment vertical="center"/>
    </xf>
    <xf numFmtId="0" fontId="21" fillId="0" borderId="0" xfId="4" applyFont="1" applyAlignment="1">
      <alignment horizontal="left" vertical="center"/>
    </xf>
    <xf numFmtId="0" fontId="22" fillId="0" borderId="0" xfId="4" applyFont="1" applyAlignment="1">
      <alignment horizontal="left" vertical="center"/>
    </xf>
    <xf numFmtId="0" fontId="22" fillId="0" borderId="0" xfId="4" applyFont="1" applyBorder="1" applyAlignment="1">
      <alignment horizontal="center" vertical="center"/>
    </xf>
    <xf numFmtId="0" fontId="17" fillId="0" borderId="1" xfId="4" applyFont="1" applyBorder="1" applyAlignment="1">
      <alignment vertical="center"/>
    </xf>
    <xf numFmtId="0" fontId="14" fillId="0" borderId="28" xfId="4" applyFont="1" applyBorder="1" applyAlignment="1">
      <alignment horizontal="center" vertical="center"/>
    </xf>
    <xf numFmtId="0" fontId="14" fillId="0" borderId="13" xfId="4" applyFont="1" applyBorder="1" applyAlignment="1">
      <alignment horizontal="center" vertical="center"/>
    </xf>
    <xf numFmtId="0" fontId="14" fillId="0" borderId="30" xfId="4" applyFont="1" applyBorder="1" applyAlignment="1">
      <alignment horizontal="center" vertical="center"/>
    </xf>
    <xf numFmtId="0" fontId="14" fillId="0" borderId="31" xfId="4" applyFont="1" applyBorder="1" applyAlignment="1">
      <alignment horizontal="center" vertical="center"/>
    </xf>
    <xf numFmtId="0" fontId="14" fillId="0" borderId="27" xfId="4" applyFont="1" applyBorder="1" applyAlignment="1">
      <alignment horizontal="center" vertical="center"/>
    </xf>
    <xf numFmtId="0" fontId="14" fillId="0" borderId="3" xfId="4" applyFont="1" applyBorder="1" applyAlignment="1">
      <alignment horizontal="center" vertical="center"/>
    </xf>
    <xf numFmtId="0" fontId="14" fillId="0" borderId="27" xfId="4" applyFont="1" applyBorder="1" applyAlignment="1">
      <alignment vertical="center" wrapText="1"/>
    </xf>
    <xf numFmtId="4" fontId="14" fillId="0" borderId="27" xfId="4" applyNumberFormat="1" applyFont="1" applyBorder="1" applyAlignment="1">
      <alignment horizontal="center" vertical="center"/>
    </xf>
    <xf numFmtId="4" fontId="14" fillId="0" borderId="32" xfId="4" applyNumberFormat="1" applyFont="1" applyBorder="1" applyAlignment="1">
      <alignment horizontal="center" vertical="center"/>
    </xf>
    <xf numFmtId="0" fontId="14" fillId="0" borderId="27" xfId="4" applyFont="1" applyBorder="1" applyAlignment="1">
      <alignment vertical="center"/>
    </xf>
    <xf numFmtId="0" fontId="14" fillId="0" borderId="29" xfId="4" applyFont="1" applyBorder="1" applyAlignment="1">
      <alignment vertical="center"/>
    </xf>
    <xf numFmtId="0" fontId="14" fillId="0" borderId="32" xfId="4" applyFont="1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14" fillId="0" borderId="28" xfId="4" applyFont="1" applyBorder="1" applyAlignment="1">
      <alignment horizontal="center" vertical="center"/>
    </xf>
    <xf numFmtId="0" fontId="14" fillId="0" borderId="0" xfId="4" applyFont="1" applyBorder="1" applyAlignment="1">
      <alignment horizontal="left" vertical="center"/>
    </xf>
    <xf numFmtId="0" fontId="14" fillId="0" borderId="33" xfId="4" applyFont="1" applyBorder="1" applyAlignment="1">
      <alignment horizontal="left" vertical="center"/>
    </xf>
    <xf numFmtId="0" fontId="14" fillId="0" borderId="1" xfId="4" applyFont="1" applyBorder="1" applyAlignment="1">
      <alignment horizontal="left" vertical="center"/>
    </xf>
    <xf numFmtId="0" fontId="14" fillId="0" borderId="9" xfId="4" applyFont="1" applyBorder="1" applyAlignment="1">
      <alignment horizontal="left" vertical="center"/>
    </xf>
    <xf numFmtId="0" fontId="14" fillId="0" borderId="19" xfId="4" applyFont="1" applyBorder="1" applyAlignment="1">
      <alignment horizontal="center" vertical="center"/>
    </xf>
    <xf numFmtId="4" fontId="14" fillId="0" borderId="19" xfId="4" applyNumberFormat="1" applyFont="1" applyBorder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33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14" fillId="0" borderId="9" xfId="4" applyFont="1" applyBorder="1" applyAlignment="1">
      <alignment horizontal="center" vertical="center"/>
    </xf>
    <xf numFmtId="0" fontId="14" fillId="0" borderId="27" xfId="4" applyFont="1" applyBorder="1" applyAlignment="1">
      <alignment horizontal="left" vertical="center"/>
    </xf>
    <xf numFmtId="0" fontId="14" fillId="0" borderId="29" xfId="4" applyFont="1" applyBorder="1" applyAlignment="1">
      <alignment horizontal="center" vertical="center"/>
    </xf>
    <xf numFmtId="0" fontId="14" fillId="0" borderId="29" xfId="4" applyFont="1" applyBorder="1" applyAlignment="1">
      <alignment horizontal="left" vertical="center"/>
    </xf>
    <xf numFmtId="0" fontId="14" fillId="0" borderId="22" xfId="4" applyFont="1" applyBorder="1" applyAlignment="1">
      <alignment horizontal="center" vertical="center"/>
    </xf>
    <xf numFmtId="0" fontId="14" fillId="0" borderId="30" xfId="4" applyFont="1" applyBorder="1" applyAlignment="1">
      <alignment horizontal="left" vertical="center"/>
    </xf>
    <xf numFmtId="0" fontId="14" fillId="0" borderId="28" xfId="4" applyFont="1" applyBorder="1" applyAlignment="1">
      <alignment horizontal="left" vertical="center"/>
    </xf>
    <xf numFmtId="0" fontId="14" fillId="0" borderId="2" xfId="4" applyFont="1" applyBorder="1" applyAlignment="1">
      <alignment horizontal="center" vertical="center"/>
    </xf>
    <xf numFmtId="0" fontId="14" fillId="0" borderId="2" xfId="4" applyFont="1" applyBorder="1" applyAlignment="1">
      <alignment horizontal="left" vertical="center"/>
    </xf>
    <xf numFmtId="0" fontId="14" fillId="0" borderId="12" xfId="4" applyFont="1" applyBorder="1" applyAlignment="1">
      <alignment horizontal="center" vertical="center"/>
    </xf>
    <xf numFmtId="0" fontId="21" fillId="0" borderId="0" xfId="4" applyFont="1" applyAlignment="1">
      <alignment horizontal="center"/>
    </xf>
    <xf numFmtId="0" fontId="19" fillId="0" borderId="0" xfId="4" applyFont="1" applyAlignment="1">
      <alignment horizontal="left"/>
    </xf>
    <xf numFmtId="0" fontId="19" fillId="0" borderId="0" xfId="4" applyFont="1" applyAlignment="1">
      <alignment horizontal="center"/>
    </xf>
    <xf numFmtId="49" fontId="19" fillId="0" borderId="1" xfId="4" applyNumberFormat="1" applyFont="1" applyBorder="1" applyAlignment="1"/>
    <xf numFmtId="0" fontId="19" fillId="0" borderId="1" xfId="4" applyFont="1" applyBorder="1" applyAlignment="1"/>
    <xf numFmtId="0" fontId="19" fillId="0" borderId="0" xfId="4" applyFont="1" applyBorder="1" applyAlignment="1">
      <alignment horizontal="center"/>
    </xf>
    <xf numFmtId="0" fontId="14" fillId="0" borderId="0" xfId="4" applyFont="1" applyAlignment="1">
      <alignment horizontal="left"/>
    </xf>
    <xf numFmtId="0" fontId="14" fillId="0" borderId="3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33" xfId="4" applyFont="1" applyBorder="1" applyAlignment="1">
      <alignment horizontal="center" vertical="center"/>
    </xf>
    <xf numFmtId="0" fontId="14" fillId="0" borderId="32" xfId="4" applyFont="1" applyBorder="1" applyAlignment="1"/>
    <xf numFmtId="0" fontId="17" fillId="0" borderId="0" xfId="4" applyFont="1" applyAlignment="1">
      <alignment horizontal="left"/>
    </xf>
    <xf numFmtId="0" fontId="14" fillId="0" borderId="1" xfId="4" applyFont="1" applyBorder="1" applyAlignment="1"/>
    <xf numFmtId="0" fontId="14" fillId="0" borderId="27" xfId="4" applyFont="1" applyBorder="1" applyAlignment="1"/>
    <xf numFmtId="0" fontId="14" fillId="0" borderId="19" xfId="4" applyFont="1" applyBorder="1" applyAlignment="1"/>
    <xf numFmtId="0" fontId="14" fillId="0" borderId="29" xfId="4" applyFont="1" applyBorder="1" applyAlignment="1"/>
    <xf numFmtId="4" fontId="14" fillId="0" borderId="27" xfId="4" applyNumberFormat="1" applyFont="1" applyBorder="1" applyAlignment="1">
      <alignment horizontal="right" vertical="center"/>
    </xf>
    <xf numFmtId="0" fontId="14" fillId="0" borderId="29" xfId="4" applyFont="1" applyBorder="1" applyAlignment="1">
      <alignment horizontal="left"/>
    </xf>
    <xf numFmtId="0" fontId="14" fillId="0" borderId="27" xfId="4" applyFont="1" applyBorder="1" applyAlignment="1">
      <alignment horizontal="right" vertical="center"/>
    </xf>
    <xf numFmtId="4" fontId="14" fillId="0" borderId="0" xfId="4" applyNumberFormat="1" applyFont="1" applyAlignment="1">
      <alignment horizontal="center" vertical="center"/>
    </xf>
    <xf numFmtId="0" fontId="14" fillId="0" borderId="32" xfId="4" applyFont="1" applyBorder="1" applyAlignment="1">
      <alignment horizontal="center"/>
    </xf>
    <xf numFmtId="0" fontId="14" fillId="0" borderId="0" xfId="4" applyFont="1" applyBorder="1" applyAlignment="1">
      <alignment vertical="center"/>
    </xf>
    <xf numFmtId="0" fontId="14" fillId="0" borderId="1" xfId="4" applyFont="1" applyBorder="1" applyAlignment="1">
      <alignment vertical="center"/>
    </xf>
    <xf numFmtId="4" fontId="14" fillId="0" borderId="3" xfId="4" applyNumberFormat="1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27" xfId="4" applyFont="1" applyBorder="1" applyAlignment="1">
      <alignment horizontal="center" vertical="center"/>
    </xf>
    <xf numFmtId="0" fontId="14" fillId="0" borderId="29" xfId="4" applyFont="1" applyBorder="1" applyAlignment="1">
      <alignment horizontal="left"/>
    </xf>
    <xf numFmtId="2" fontId="14" fillId="0" borderId="32" xfId="4" applyNumberFormat="1" applyFont="1" applyBorder="1" applyAlignment="1"/>
    <xf numFmtId="0" fontId="15" fillId="2" borderId="3" xfId="0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right" vertical="center" wrapText="1" indent="2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14" fillId="0" borderId="27" xfId="4" applyFont="1" applyBorder="1" applyAlignment="1">
      <alignment horizontal="center" vertical="center"/>
    </xf>
    <xf numFmtId="0" fontId="14" fillId="0" borderId="29" xfId="4" applyFont="1" applyBorder="1" applyAlignment="1">
      <alignment horizontal="center" vertical="center"/>
    </xf>
    <xf numFmtId="0" fontId="14" fillId="0" borderId="22" xfId="4" applyFont="1" applyBorder="1" applyAlignment="1">
      <alignment horizontal="center" vertical="center"/>
    </xf>
    <xf numFmtId="0" fontId="14" fillId="0" borderId="28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14" fillId="0" borderId="12" xfId="4" applyFont="1" applyBorder="1" applyAlignment="1">
      <alignment horizontal="center" vertical="center"/>
    </xf>
    <xf numFmtId="0" fontId="14" fillId="0" borderId="27" xfId="4" applyFont="1" applyBorder="1" applyAlignment="1">
      <alignment horizontal="left" vertical="center"/>
    </xf>
    <xf numFmtId="0" fontId="14" fillId="0" borderId="29" xfId="4" applyFont="1" applyBorder="1" applyAlignment="1">
      <alignment horizontal="left" vertical="center"/>
    </xf>
    <xf numFmtId="0" fontId="19" fillId="0" borderId="0" xfId="4" applyFont="1" applyAlignment="1">
      <alignment horizontal="center"/>
    </xf>
    <xf numFmtId="0" fontId="14" fillId="0" borderId="3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33" xfId="4" applyFont="1" applyBorder="1" applyAlignment="1">
      <alignment horizontal="center" vertical="center"/>
    </xf>
    <xf numFmtId="0" fontId="14" fillId="0" borderId="29" xfId="4" applyFont="1" applyBorder="1" applyAlignment="1">
      <alignment horizontal="left"/>
    </xf>
    <xf numFmtId="0" fontId="14" fillId="0" borderId="27" xfId="4" applyFont="1" applyBorder="1" applyAlignment="1">
      <alignment horizontal="center" vertical="center"/>
    </xf>
    <xf numFmtId="0" fontId="14" fillId="0" borderId="29" xfId="4" applyFont="1" applyBorder="1" applyAlignment="1">
      <alignment horizontal="center" vertical="center"/>
    </xf>
    <xf numFmtId="0" fontId="14" fillId="0" borderId="22" xfId="4" applyFont="1" applyBorder="1" applyAlignment="1">
      <alignment horizontal="center" vertical="center"/>
    </xf>
    <xf numFmtId="0" fontId="19" fillId="0" borderId="0" xfId="4" applyFont="1" applyAlignment="1">
      <alignment horizontal="center"/>
    </xf>
    <xf numFmtId="0" fontId="14" fillId="0" borderId="28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14" fillId="0" borderId="12" xfId="4" applyFont="1" applyBorder="1" applyAlignment="1">
      <alignment horizontal="center" vertical="center"/>
    </xf>
    <xf numFmtId="0" fontId="14" fillId="0" borderId="3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33" xfId="4" applyFont="1" applyBorder="1" applyAlignment="1">
      <alignment horizontal="center" vertical="center"/>
    </xf>
    <xf numFmtId="0" fontId="14" fillId="0" borderId="29" xfId="4" applyFont="1" applyBorder="1" applyAlignment="1">
      <alignment horizontal="left"/>
    </xf>
    <xf numFmtId="0" fontId="14" fillId="0" borderId="27" xfId="4" applyFont="1" applyBorder="1" applyAlignment="1">
      <alignment horizontal="left" vertical="center"/>
    </xf>
    <xf numFmtId="0" fontId="14" fillId="0" borderId="29" xfId="4" applyFont="1" applyBorder="1" applyAlignment="1">
      <alignment horizontal="left" vertical="center"/>
    </xf>
    <xf numFmtId="0" fontId="14" fillId="0" borderId="27" xfId="4" applyFont="1" applyBorder="1" applyAlignment="1">
      <alignment horizontal="center" vertical="center"/>
    </xf>
    <xf numFmtId="0" fontId="14" fillId="0" borderId="27" xfId="4" applyFont="1" applyBorder="1" applyAlignment="1">
      <alignment horizontal="center" vertical="center"/>
    </xf>
    <xf numFmtId="0" fontId="14" fillId="0" borderId="29" xfId="4" applyFont="1" applyBorder="1" applyAlignment="1">
      <alignment horizontal="center" vertical="center"/>
    </xf>
    <xf numFmtId="0" fontId="14" fillId="0" borderId="22" xfId="4" applyFont="1" applyBorder="1" applyAlignment="1">
      <alignment horizontal="center" vertical="center"/>
    </xf>
    <xf numFmtId="0" fontId="14" fillId="0" borderId="28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14" fillId="0" borderId="12" xfId="4" applyFont="1" applyBorder="1" applyAlignment="1">
      <alignment horizontal="center" vertical="center"/>
    </xf>
    <xf numFmtId="0" fontId="14" fillId="0" borderId="27" xfId="4" applyFont="1" applyBorder="1" applyAlignment="1">
      <alignment horizontal="left" vertical="center"/>
    </xf>
    <xf numFmtId="0" fontId="14" fillId="0" borderId="29" xfId="4" applyFont="1" applyBorder="1" applyAlignment="1">
      <alignment horizontal="left" vertical="center"/>
    </xf>
    <xf numFmtId="0" fontId="19" fillId="0" borderId="0" xfId="4" applyFont="1" applyAlignment="1">
      <alignment horizontal="center"/>
    </xf>
    <xf numFmtId="0" fontId="14" fillId="0" borderId="3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33" xfId="4" applyFont="1" applyBorder="1" applyAlignment="1">
      <alignment horizontal="center" vertical="center"/>
    </xf>
    <xf numFmtId="0" fontId="14" fillId="0" borderId="29" xfId="4" applyFont="1" applyBorder="1" applyAlignment="1">
      <alignment horizontal="left"/>
    </xf>
    <xf numFmtId="0" fontId="14" fillId="0" borderId="27" xfId="4" applyFont="1" applyBorder="1" applyAlignment="1">
      <alignment horizontal="center" vertical="center"/>
    </xf>
    <xf numFmtId="0" fontId="14" fillId="0" borderId="29" xfId="4" applyFont="1" applyBorder="1" applyAlignment="1">
      <alignment horizontal="center" vertical="center"/>
    </xf>
    <xf numFmtId="0" fontId="14" fillId="0" borderId="22" xfId="4" applyFont="1" applyBorder="1" applyAlignment="1">
      <alignment horizontal="center" vertical="center"/>
    </xf>
    <xf numFmtId="0" fontId="19" fillId="0" borderId="0" xfId="4" applyFont="1" applyAlignment="1">
      <alignment horizontal="center"/>
    </xf>
    <xf numFmtId="0" fontId="14" fillId="0" borderId="28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14" fillId="0" borderId="12" xfId="4" applyFont="1" applyBorder="1" applyAlignment="1">
      <alignment horizontal="center" vertical="center"/>
    </xf>
    <xf numFmtId="0" fontId="14" fillId="0" borderId="29" xfId="4" applyFont="1" applyBorder="1" applyAlignment="1">
      <alignment horizontal="left"/>
    </xf>
    <xf numFmtId="0" fontId="14" fillId="0" borderId="3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33" xfId="4" applyFont="1" applyBorder="1" applyAlignment="1">
      <alignment horizontal="center" vertical="center"/>
    </xf>
    <xf numFmtId="0" fontId="14" fillId="0" borderId="27" xfId="4" applyFont="1" applyBorder="1" applyAlignment="1">
      <alignment horizontal="left" vertical="center"/>
    </xf>
    <xf numFmtId="0" fontId="14" fillId="0" borderId="29" xfId="4" applyFont="1" applyBorder="1" applyAlignment="1">
      <alignment horizontal="left" vertical="center"/>
    </xf>
    <xf numFmtId="0" fontId="14" fillId="0" borderId="27" xfId="4" applyFont="1" applyBorder="1" applyAlignment="1">
      <alignment horizontal="center" vertical="center"/>
    </xf>
    <xf numFmtId="0" fontId="14" fillId="0" borderId="29" xfId="4" applyFont="1" applyBorder="1" applyAlignment="1">
      <alignment horizontal="center" vertical="center"/>
    </xf>
    <xf numFmtId="0" fontId="14" fillId="0" borderId="22" xfId="4" applyFont="1" applyBorder="1" applyAlignment="1">
      <alignment horizontal="center" vertical="center"/>
    </xf>
    <xf numFmtId="0" fontId="14" fillId="0" borderId="28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14" fillId="0" borderId="12" xfId="4" applyFont="1" applyBorder="1" applyAlignment="1">
      <alignment horizontal="center" vertical="center"/>
    </xf>
    <xf numFmtId="0" fontId="14" fillId="0" borderId="27" xfId="4" applyFont="1" applyBorder="1" applyAlignment="1">
      <alignment horizontal="left" vertical="center"/>
    </xf>
    <xf numFmtId="0" fontId="14" fillId="0" borderId="29" xfId="4" applyFont="1" applyBorder="1" applyAlignment="1">
      <alignment horizontal="left" vertical="center"/>
    </xf>
    <xf numFmtId="0" fontId="19" fillId="0" borderId="0" xfId="4" applyFont="1" applyAlignment="1">
      <alignment horizontal="center"/>
    </xf>
    <xf numFmtId="0" fontId="14" fillId="0" borderId="3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33" xfId="4" applyFont="1" applyBorder="1" applyAlignment="1">
      <alignment horizontal="center" vertical="center"/>
    </xf>
    <xf numFmtId="0" fontId="14" fillId="0" borderId="29" xfId="4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164" fontId="11" fillId="2" borderId="0" xfId="1" applyNumberFormat="1" applyFont="1" applyFill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6" fillId="0" borderId="0" xfId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2" borderId="27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164" fontId="12" fillId="0" borderId="0" xfId="0" applyNumberFormat="1" applyFont="1" applyAlignment="1">
      <alignment horizontal="left" vertical="center"/>
    </xf>
    <xf numFmtId="0" fontId="19" fillId="0" borderId="0" xfId="4" applyFont="1" applyAlignment="1">
      <alignment horizontal="center" vertical="center"/>
    </xf>
    <xf numFmtId="0" fontId="14" fillId="0" borderId="27" xfId="4" applyFont="1" applyBorder="1" applyAlignment="1">
      <alignment horizontal="center" vertical="center"/>
    </xf>
    <xf numFmtId="0" fontId="14" fillId="0" borderId="29" xfId="4" applyFont="1" applyBorder="1" applyAlignment="1">
      <alignment horizontal="center" vertical="center"/>
    </xf>
    <xf numFmtId="0" fontId="14" fillId="0" borderId="22" xfId="4" applyFont="1" applyBorder="1" applyAlignment="1">
      <alignment horizontal="center" vertical="center"/>
    </xf>
    <xf numFmtId="0" fontId="14" fillId="0" borderId="28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14" fillId="0" borderId="12" xfId="4" applyFont="1" applyBorder="1" applyAlignment="1">
      <alignment horizontal="center" vertical="center"/>
    </xf>
    <xf numFmtId="0" fontId="14" fillId="0" borderId="27" xfId="4" applyFont="1" applyBorder="1" applyAlignment="1">
      <alignment horizontal="left" vertical="center"/>
    </xf>
    <xf numFmtId="0" fontId="14" fillId="0" borderId="29" xfId="4" applyFont="1" applyBorder="1" applyAlignment="1">
      <alignment horizontal="left" vertical="center"/>
    </xf>
    <xf numFmtId="0" fontId="14" fillId="0" borderId="22" xfId="4" applyFont="1" applyBorder="1" applyAlignment="1">
      <alignment horizontal="left" vertical="center"/>
    </xf>
    <xf numFmtId="0" fontId="17" fillId="0" borderId="1" xfId="4" applyFont="1" applyBorder="1" applyAlignment="1">
      <alignment horizontal="center" vertical="center" wrapText="1"/>
    </xf>
    <xf numFmtId="0" fontId="19" fillId="0" borderId="0" xfId="4" applyFont="1" applyAlignment="1">
      <alignment horizontal="center"/>
    </xf>
    <xf numFmtId="0" fontId="14" fillId="0" borderId="3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33" xfId="4" applyFont="1" applyBorder="1" applyAlignment="1">
      <alignment horizontal="center" vertical="center"/>
    </xf>
    <xf numFmtId="0" fontId="14" fillId="0" borderId="27" xfId="4" applyFont="1" applyBorder="1" applyAlignment="1">
      <alignment horizontal="left"/>
    </xf>
    <xf numFmtId="0" fontId="14" fillId="0" borderId="29" xfId="4" applyFont="1" applyBorder="1" applyAlignment="1">
      <alignment horizontal="left"/>
    </xf>
    <xf numFmtId="0" fontId="14" fillId="0" borderId="22" xfId="4" applyFont="1" applyBorder="1" applyAlignment="1">
      <alignment horizontal="left"/>
    </xf>
    <xf numFmtId="0" fontId="14" fillId="0" borderId="27" xfId="4" applyFont="1" applyBorder="1" applyAlignment="1">
      <alignment horizontal="center"/>
    </xf>
    <xf numFmtId="0" fontId="14" fillId="0" borderId="29" xfId="4" applyFont="1" applyBorder="1" applyAlignment="1">
      <alignment horizontal="center"/>
    </xf>
    <xf numFmtId="0" fontId="14" fillId="0" borderId="22" xfId="4" applyFont="1" applyBorder="1" applyAlignment="1">
      <alignment horizontal="center"/>
    </xf>
    <xf numFmtId="0" fontId="17" fillId="0" borderId="0" xfId="4" applyFont="1" applyBorder="1" applyAlignment="1">
      <alignment horizontal="center" vertical="center"/>
    </xf>
    <xf numFmtId="0" fontId="17" fillId="0" borderId="1" xfId="4" applyFont="1" applyBorder="1" applyAlignment="1">
      <alignment horizontal="center" vertical="center"/>
    </xf>
    <xf numFmtId="0" fontId="19" fillId="0" borderId="0" xfId="4" applyFont="1" applyBorder="1" applyAlignment="1">
      <alignment horizontal="center" wrapText="1"/>
    </xf>
  </cellXfs>
  <cellStyles count="5">
    <cellStyle name="Обычный" xfId="0" builtinId="0"/>
    <cellStyle name="Обычный 3" xfId="4"/>
    <cellStyle name="Обычный 3 2" xfId="1"/>
    <cellStyle name="Обычный 5" xfId="3"/>
    <cellStyle name="Обычный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1:K171"/>
  <sheetViews>
    <sheetView tabSelected="1" view="pageBreakPreview" topLeftCell="A130" zoomScaleSheetLayoutView="100" workbookViewId="0">
      <pane xSplit="2" topLeftCell="C1" activePane="topRight" state="frozen"/>
      <selection activeCell="A19" sqref="A19:I19"/>
      <selection pane="topRight" activeCell="A20" sqref="A20"/>
    </sheetView>
  </sheetViews>
  <sheetFormatPr defaultRowHeight="15" x14ac:dyDescent="0.25"/>
  <cols>
    <col min="1" max="1" width="11.42578125" customWidth="1"/>
    <col min="2" max="2" width="60.7109375" customWidth="1"/>
    <col min="3" max="3" width="14.7109375" customWidth="1"/>
    <col min="4" max="4" width="20.7109375" customWidth="1"/>
    <col min="5" max="5" width="17.5703125" customWidth="1"/>
    <col min="6" max="9" width="24.7109375" customWidth="1"/>
    <col min="10" max="10" width="15.7109375" customWidth="1"/>
    <col min="11" max="11" width="10" bestFit="1" customWidth="1"/>
  </cols>
  <sheetData>
    <row r="1" spans="1:9" ht="18.75" x14ac:dyDescent="0.3">
      <c r="A1" s="1"/>
      <c r="B1" s="130" t="s">
        <v>299</v>
      </c>
      <c r="C1" s="2"/>
      <c r="D1" s="2"/>
      <c r="E1" s="3"/>
      <c r="F1" s="4"/>
      <c r="G1" s="5"/>
      <c r="H1" s="198" t="s">
        <v>0</v>
      </c>
      <c r="I1" s="198"/>
    </row>
    <row r="2" spans="1:9" ht="18.75" x14ac:dyDescent="0.3">
      <c r="A2" s="2"/>
      <c r="B2" s="131" t="s">
        <v>300</v>
      </c>
      <c r="C2" s="2"/>
      <c r="D2" s="2"/>
      <c r="E2" s="3"/>
      <c r="F2" s="4"/>
      <c r="G2" s="3"/>
      <c r="H2" s="205" t="s">
        <v>386</v>
      </c>
      <c r="I2" s="205"/>
    </row>
    <row r="3" spans="1:9" ht="18.75" x14ac:dyDescent="0.3">
      <c r="A3" s="2"/>
      <c r="B3" s="131" t="s">
        <v>390</v>
      </c>
      <c r="C3" s="2"/>
      <c r="D3" s="2"/>
      <c r="E3" s="3"/>
      <c r="F3" s="4"/>
      <c r="G3" s="3"/>
      <c r="H3" s="205"/>
      <c r="I3" s="205"/>
    </row>
    <row r="4" spans="1:9" ht="18.75" x14ac:dyDescent="0.3">
      <c r="A4" s="7"/>
      <c r="B4" s="2" t="s">
        <v>301</v>
      </c>
      <c r="C4" s="2"/>
      <c r="D4" s="2"/>
      <c r="E4" s="3"/>
      <c r="F4" s="4"/>
      <c r="G4" s="3"/>
      <c r="H4" s="8"/>
      <c r="I4" s="8" t="s">
        <v>359</v>
      </c>
    </row>
    <row r="5" spans="1:9" ht="18.75" x14ac:dyDescent="0.3">
      <c r="A5" s="2"/>
      <c r="B5" s="2"/>
      <c r="C5" s="2"/>
      <c r="D5" s="2"/>
      <c r="E5" s="3"/>
      <c r="F5" s="4"/>
      <c r="G5" s="3"/>
      <c r="H5" s="9" t="s">
        <v>1</v>
      </c>
      <c r="I5" s="9" t="s">
        <v>2</v>
      </c>
    </row>
    <row r="6" spans="1:9" ht="18.75" x14ac:dyDescent="0.3">
      <c r="A6" s="2"/>
      <c r="B6" s="2"/>
      <c r="C6" s="2"/>
      <c r="D6" s="2"/>
      <c r="E6" s="3"/>
      <c r="F6" s="4"/>
      <c r="G6" s="3"/>
      <c r="H6" s="10"/>
      <c r="I6" s="10"/>
    </row>
    <row r="7" spans="1:9" ht="18.75" x14ac:dyDescent="0.3">
      <c r="A7" s="2"/>
      <c r="B7" s="2"/>
      <c r="C7" s="2"/>
      <c r="D7" s="2"/>
      <c r="E7" s="3"/>
      <c r="F7" s="4"/>
      <c r="G7" s="3"/>
      <c r="H7" s="11">
        <f>+A19</f>
        <v>44264</v>
      </c>
      <c r="I7" s="11"/>
    </row>
    <row r="8" spans="1:9" ht="18.75" x14ac:dyDescent="0.25">
      <c r="A8" s="3"/>
      <c r="B8" s="3"/>
      <c r="C8" s="3"/>
      <c r="D8" s="3"/>
      <c r="E8" s="3"/>
      <c r="F8" s="3"/>
      <c r="G8" s="3"/>
      <c r="H8" s="2"/>
      <c r="I8" s="2"/>
    </row>
    <row r="9" spans="1:9" ht="18.75" x14ac:dyDescent="0.25">
      <c r="A9" s="3"/>
      <c r="B9" s="3"/>
      <c r="C9" s="3"/>
      <c r="D9" s="3"/>
      <c r="E9" s="3"/>
      <c r="F9" s="3"/>
      <c r="G9" s="3"/>
      <c r="H9" s="3"/>
      <c r="I9" s="3"/>
    </row>
    <row r="10" spans="1:9" ht="18.75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9" ht="18.75" x14ac:dyDescent="0.25">
      <c r="A11" s="3"/>
      <c r="B11" s="3"/>
      <c r="C11" s="3"/>
      <c r="D11" s="3"/>
      <c r="E11" s="3"/>
      <c r="F11" s="3"/>
      <c r="G11" s="3"/>
      <c r="H11" s="3"/>
      <c r="I11" s="3"/>
    </row>
    <row r="12" spans="1:9" ht="18.75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9" ht="18.75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ht="25.5" x14ac:dyDescent="0.25">
      <c r="A14" s="199" t="s">
        <v>3</v>
      </c>
      <c r="B14" s="199"/>
      <c r="C14" s="199"/>
      <c r="D14" s="199"/>
      <c r="E14" s="199"/>
      <c r="F14" s="199"/>
      <c r="G14" s="199"/>
      <c r="H14" s="199"/>
      <c r="I14" s="199"/>
    </row>
    <row r="15" spans="1:9" ht="25.5" x14ac:dyDescent="0.25">
      <c r="A15" s="199" t="s">
        <v>4</v>
      </c>
      <c r="B15" s="199"/>
      <c r="C15" s="199"/>
      <c r="D15" s="199"/>
      <c r="E15" s="199"/>
      <c r="F15" s="199"/>
      <c r="G15" s="199"/>
      <c r="H15" s="199"/>
      <c r="I15" s="199"/>
    </row>
    <row r="16" spans="1:9" ht="25.5" x14ac:dyDescent="0.25">
      <c r="A16" s="199" t="s">
        <v>382</v>
      </c>
      <c r="B16" s="199"/>
      <c r="C16" s="199"/>
      <c r="D16" s="199"/>
      <c r="E16" s="199"/>
      <c r="F16" s="199"/>
      <c r="G16" s="199"/>
      <c r="H16" s="199"/>
      <c r="I16" s="199"/>
    </row>
    <row r="17" spans="1:9" ht="26.25" x14ac:dyDescent="0.4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26.25" x14ac:dyDescent="0.2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26.25" x14ac:dyDescent="0.4">
      <c r="A19" s="200">
        <v>44264</v>
      </c>
      <c r="B19" s="200"/>
      <c r="C19" s="200"/>
      <c r="D19" s="200"/>
      <c r="E19" s="200"/>
      <c r="F19" s="200"/>
      <c r="G19" s="200"/>
      <c r="H19" s="200"/>
      <c r="I19" s="200"/>
    </row>
    <row r="20" spans="1:9" ht="26.25" x14ac:dyDescent="0.25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18.75" x14ac:dyDescent="0.3">
      <c r="A21" s="14"/>
      <c r="B21" s="14"/>
      <c r="C21" s="14"/>
      <c r="D21" s="3"/>
      <c r="E21" s="3"/>
      <c r="F21" s="3"/>
      <c r="G21" s="3"/>
      <c r="H21" s="3"/>
      <c r="I21" s="3"/>
    </row>
    <row r="22" spans="1:9" ht="15.75" x14ac:dyDescent="0.25">
      <c r="A22" s="15"/>
      <c r="B22" s="15"/>
      <c r="C22" s="15"/>
      <c r="D22" s="16"/>
      <c r="E22" s="16"/>
      <c r="F22" s="17"/>
      <c r="G22" s="18"/>
      <c r="H22" s="18"/>
      <c r="I22" s="18"/>
    </row>
    <row r="23" spans="1:9" ht="18.75" x14ac:dyDescent="0.25">
      <c r="A23" s="15"/>
      <c r="B23" s="15"/>
      <c r="C23" s="15"/>
      <c r="D23" s="16"/>
      <c r="E23" s="16"/>
      <c r="F23" s="17"/>
      <c r="G23" s="15"/>
      <c r="H23" s="19"/>
      <c r="I23" s="20" t="s">
        <v>5</v>
      </c>
    </row>
    <row r="24" spans="1:9" ht="18.75" x14ac:dyDescent="0.3">
      <c r="A24" s="17"/>
      <c r="B24" s="15"/>
      <c r="C24" s="15"/>
      <c r="D24" s="16"/>
      <c r="E24" s="16"/>
      <c r="F24" s="15"/>
      <c r="G24" s="15"/>
      <c r="H24" s="21" t="s">
        <v>6</v>
      </c>
      <c r="I24" s="22">
        <f>+A19</f>
        <v>44264</v>
      </c>
    </row>
    <row r="25" spans="1:9" ht="18.75" x14ac:dyDescent="0.3">
      <c r="A25" s="17"/>
      <c r="B25" s="15"/>
      <c r="C25" s="15"/>
      <c r="D25" s="16"/>
      <c r="E25" s="16"/>
      <c r="F25" s="15"/>
      <c r="G25" s="15"/>
      <c r="H25" s="21" t="s">
        <v>7</v>
      </c>
      <c r="I25" s="23"/>
    </row>
    <row r="26" spans="1:9" ht="15.75" customHeight="1" x14ac:dyDescent="0.3">
      <c r="A26" s="201" t="s">
        <v>8</v>
      </c>
      <c r="B26" s="201"/>
      <c r="C26" s="202" t="s">
        <v>9</v>
      </c>
      <c r="D26" s="202"/>
      <c r="E26" s="202"/>
      <c r="F26" s="202"/>
      <c r="G26" s="14"/>
      <c r="H26" s="21" t="s">
        <v>10</v>
      </c>
      <c r="I26" s="23"/>
    </row>
    <row r="27" spans="1:9" ht="18.75" x14ac:dyDescent="0.3">
      <c r="A27" s="24"/>
      <c r="B27" s="24"/>
      <c r="C27" s="24"/>
      <c r="D27" s="14"/>
      <c r="E27" s="14"/>
      <c r="F27" s="14"/>
      <c r="G27" s="14"/>
      <c r="H27" s="21" t="s">
        <v>7</v>
      </c>
      <c r="I27" s="23"/>
    </row>
    <row r="28" spans="1:9" ht="15.75" customHeight="1" x14ac:dyDescent="0.3">
      <c r="A28" s="201" t="s">
        <v>11</v>
      </c>
      <c r="B28" s="201"/>
      <c r="C28" s="203" t="s">
        <v>297</v>
      </c>
      <c r="D28" s="203"/>
      <c r="E28" s="203"/>
      <c r="F28" s="203"/>
      <c r="G28" s="14"/>
      <c r="H28" s="21" t="s">
        <v>12</v>
      </c>
      <c r="I28" s="123">
        <v>4909066239</v>
      </c>
    </row>
    <row r="29" spans="1:9" ht="18.75" x14ac:dyDescent="0.3">
      <c r="A29" s="24"/>
      <c r="B29" s="24"/>
      <c r="C29" s="204"/>
      <c r="D29" s="204"/>
      <c r="E29" s="204"/>
      <c r="F29" s="204"/>
      <c r="G29" s="25"/>
      <c r="H29" s="21" t="s">
        <v>13</v>
      </c>
      <c r="I29" s="123">
        <v>490901001</v>
      </c>
    </row>
    <row r="30" spans="1:9" ht="15.75" customHeight="1" x14ac:dyDescent="0.3">
      <c r="A30" s="201" t="s">
        <v>14</v>
      </c>
      <c r="B30" s="201"/>
      <c r="C30" s="3"/>
      <c r="D30" s="3"/>
      <c r="E30" s="3"/>
      <c r="F30" s="14"/>
      <c r="G30" s="14"/>
      <c r="H30" s="21" t="s">
        <v>15</v>
      </c>
      <c r="I30" s="20">
        <v>383</v>
      </c>
    </row>
    <row r="31" spans="1:9" ht="18.75" x14ac:dyDescent="0.3">
      <c r="A31" s="26"/>
      <c r="B31" s="14"/>
      <c r="C31" s="14"/>
      <c r="D31" s="14"/>
      <c r="E31" s="14"/>
      <c r="F31" s="14"/>
      <c r="G31" s="14"/>
      <c r="H31" s="14"/>
      <c r="I31" s="14"/>
    </row>
    <row r="32" spans="1:9" ht="18.75" x14ac:dyDescent="0.3">
      <c r="A32" s="4"/>
      <c r="B32" s="4"/>
      <c r="C32" s="4"/>
      <c r="D32" s="4"/>
      <c r="E32" s="4"/>
      <c r="F32" s="4"/>
      <c r="G32" s="4"/>
      <c r="H32" s="4"/>
      <c r="I32" s="4"/>
    </row>
    <row r="36" spans="1:10" ht="20.25" x14ac:dyDescent="0.25">
      <c r="A36" s="206" t="s">
        <v>16</v>
      </c>
      <c r="B36" s="206"/>
      <c r="C36" s="206"/>
      <c r="D36" s="206"/>
      <c r="E36" s="206"/>
      <c r="F36" s="206"/>
      <c r="G36" s="206"/>
      <c r="H36" s="206"/>
      <c r="I36" s="206"/>
    </row>
    <row r="37" spans="1:10" ht="15.75" thickBot="1" x14ac:dyDescent="0.3"/>
    <row r="38" spans="1:10" ht="15.75" x14ac:dyDescent="0.25">
      <c r="A38" s="207" t="s">
        <v>17</v>
      </c>
      <c r="B38" s="208"/>
      <c r="C38" s="211" t="s">
        <v>18</v>
      </c>
      <c r="D38" s="211" t="s">
        <v>19</v>
      </c>
      <c r="E38" s="211" t="s">
        <v>20</v>
      </c>
      <c r="F38" s="211" t="s">
        <v>21</v>
      </c>
      <c r="G38" s="211"/>
      <c r="H38" s="211"/>
      <c r="I38" s="213"/>
    </row>
    <row r="39" spans="1:10" ht="31.5" x14ac:dyDescent="0.25">
      <c r="A39" s="209"/>
      <c r="B39" s="210"/>
      <c r="C39" s="212"/>
      <c r="D39" s="212"/>
      <c r="E39" s="212"/>
      <c r="F39" s="27" t="s">
        <v>383</v>
      </c>
      <c r="G39" s="27" t="s">
        <v>384</v>
      </c>
      <c r="H39" s="27" t="s">
        <v>385</v>
      </c>
      <c r="I39" s="28" t="s">
        <v>22</v>
      </c>
    </row>
    <row r="40" spans="1:10" ht="16.5" thickBot="1" x14ac:dyDescent="0.3">
      <c r="A40" s="216">
        <v>1</v>
      </c>
      <c r="B40" s="217"/>
      <c r="C40" s="29">
        <v>2</v>
      </c>
      <c r="D40" s="29">
        <v>3</v>
      </c>
      <c r="E40" s="29">
        <v>4</v>
      </c>
      <c r="F40" s="29">
        <v>5</v>
      </c>
      <c r="G40" s="29">
        <v>6</v>
      </c>
      <c r="H40" s="29">
        <v>7</v>
      </c>
      <c r="I40" s="30">
        <v>8</v>
      </c>
    </row>
    <row r="41" spans="1:10" ht="16.5" thickBot="1" x14ac:dyDescent="0.3">
      <c r="A41" s="218" t="s">
        <v>23</v>
      </c>
      <c r="B41" s="219"/>
      <c r="C41" s="31" t="s">
        <v>24</v>
      </c>
      <c r="D41" s="32" t="s">
        <v>25</v>
      </c>
      <c r="E41" s="32" t="s">
        <v>25</v>
      </c>
      <c r="F41" s="33"/>
      <c r="G41" s="33"/>
      <c r="H41" s="33"/>
      <c r="I41" s="34"/>
    </row>
    <row r="42" spans="1:10" ht="16.5" thickBot="1" x14ac:dyDescent="0.3">
      <c r="A42" s="218" t="s">
        <v>26</v>
      </c>
      <c r="B42" s="219"/>
      <c r="C42" s="31" t="s">
        <v>27</v>
      </c>
      <c r="D42" s="32" t="s">
        <v>25</v>
      </c>
      <c r="E42" s="32" t="s">
        <v>25</v>
      </c>
      <c r="F42" s="33">
        <f>+F41+F43-F70+F119-F124</f>
        <v>0</v>
      </c>
      <c r="G42" s="33">
        <f>+G41+G43-G70+G119-G124</f>
        <v>0</v>
      </c>
      <c r="H42" s="33">
        <f>+H41+H43-H70+H119-H124</f>
        <v>0</v>
      </c>
      <c r="I42" s="34">
        <f>+I41+I43-I70</f>
        <v>0</v>
      </c>
    </row>
    <row r="43" spans="1:10" ht="16.5" thickBot="1" x14ac:dyDescent="0.3">
      <c r="A43" s="218" t="s">
        <v>28</v>
      </c>
      <c r="B43" s="219"/>
      <c r="C43" s="32">
        <v>1000</v>
      </c>
      <c r="D43" s="32"/>
      <c r="E43" s="32"/>
      <c r="F43" s="33">
        <f>+F45+F48+F53+F56+F59+F64</f>
        <v>128767082</v>
      </c>
      <c r="G43" s="33">
        <f>+G45+G48+G53+G56+G59+G64</f>
        <v>113779794</v>
      </c>
      <c r="H43" s="33">
        <f>+H45+H48+H53+H56+H59+H64</f>
        <v>113779794</v>
      </c>
      <c r="I43" s="34"/>
    </row>
    <row r="44" spans="1:10" ht="15.75" x14ac:dyDescent="0.25">
      <c r="A44" s="220" t="s">
        <v>29</v>
      </c>
      <c r="B44" s="221"/>
      <c r="C44" s="35"/>
      <c r="D44" s="35"/>
      <c r="E44" s="35"/>
      <c r="F44" s="36"/>
      <c r="G44" s="36"/>
      <c r="H44" s="36"/>
      <c r="I44" s="37"/>
    </row>
    <row r="45" spans="1:10" ht="15.75" x14ac:dyDescent="0.25">
      <c r="A45" s="214" t="s">
        <v>30</v>
      </c>
      <c r="B45" s="215"/>
      <c r="C45" s="27">
        <v>1100</v>
      </c>
      <c r="D45" s="27">
        <v>120</v>
      </c>
      <c r="E45" s="27"/>
      <c r="F45" s="38">
        <f>+F47</f>
        <v>0</v>
      </c>
      <c r="G45" s="38">
        <f>+G47</f>
        <v>0</v>
      </c>
      <c r="H45" s="38">
        <f>+H47</f>
        <v>0</v>
      </c>
      <c r="I45" s="39"/>
    </row>
    <row r="46" spans="1:10" ht="15.75" customHeight="1" x14ac:dyDescent="0.25">
      <c r="A46" s="214" t="s">
        <v>31</v>
      </c>
      <c r="B46" s="215"/>
      <c r="C46" s="27"/>
      <c r="D46" s="27"/>
      <c r="E46" s="27"/>
      <c r="F46" s="38"/>
      <c r="G46" s="38"/>
      <c r="H46" s="38"/>
      <c r="I46" s="39"/>
    </row>
    <row r="47" spans="1:10" ht="15.75" x14ac:dyDescent="0.25">
      <c r="A47" s="214"/>
      <c r="B47" s="215"/>
      <c r="C47" s="27">
        <v>1110</v>
      </c>
      <c r="D47" s="27"/>
      <c r="E47" s="27"/>
      <c r="F47" s="38"/>
      <c r="G47" s="38"/>
      <c r="H47" s="38"/>
      <c r="I47" s="39"/>
      <c r="J47">
        <f>12559490+93802114</f>
        <v>106361604</v>
      </c>
    </row>
    <row r="48" spans="1:10" ht="15.75" x14ac:dyDescent="0.25">
      <c r="A48" s="214" t="s">
        <v>32</v>
      </c>
      <c r="B48" s="215"/>
      <c r="C48" s="27">
        <v>1200</v>
      </c>
      <c r="D48" s="27">
        <v>130</v>
      </c>
      <c r="E48" s="27"/>
      <c r="F48" s="38">
        <f>SUM(F50:F52)</f>
        <v>107737985</v>
      </c>
      <c r="G48" s="38">
        <f>SUM(G50:G52)</f>
        <v>106361604</v>
      </c>
      <c r="H48" s="38">
        <f>SUM(H50:H52)</f>
        <v>106361604</v>
      </c>
      <c r="I48" s="39"/>
    </row>
    <row r="49" spans="1:11" ht="15.75" x14ac:dyDescent="0.25">
      <c r="A49" s="214" t="s">
        <v>29</v>
      </c>
      <c r="B49" s="215"/>
      <c r="C49" s="27"/>
      <c r="D49" s="27"/>
      <c r="E49" s="27"/>
      <c r="F49" s="38"/>
      <c r="G49" s="38"/>
      <c r="H49" s="38"/>
      <c r="I49" s="39"/>
      <c r="J49">
        <f>12559490+93802114</f>
        <v>106361604</v>
      </c>
    </row>
    <row r="50" spans="1:11" ht="47.25" customHeight="1" x14ac:dyDescent="0.25">
      <c r="A50" s="214" t="s">
        <v>33</v>
      </c>
      <c r="B50" s="215"/>
      <c r="C50" s="27">
        <v>1210</v>
      </c>
      <c r="D50" s="27">
        <v>130</v>
      </c>
      <c r="E50" s="27"/>
      <c r="F50" s="38">
        <v>107737985</v>
      </c>
      <c r="G50" s="38">
        <v>106361604</v>
      </c>
      <c r="H50" s="38">
        <v>106361604</v>
      </c>
      <c r="I50" s="39"/>
      <c r="K50">
        <f>12118471+95619514</f>
        <v>107737985</v>
      </c>
    </row>
    <row r="51" spans="1:11" ht="46.5" customHeight="1" x14ac:dyDescent="0.25">
      <c r="A51" s="214" t="s">
        <v>34</v>
      </c>
      <c r="B51" s="215"/>
      <c r="C51" s="27">
        <v>1220</v>
      </c>
      <c r="D51" s="27">
        <v>130</v>
      </c>
      <c r="E51" s="27"/>
      <c r="F51" s="38"/>
      <c r="G51" s="38"/>
      <c r="H51" s="38"/>
      <c r="I51" s="39"/>
    </row>
    <row r="52" spans="1:11" ht="30.75" customHeight="1" x14ac:dyDescent="0.25">
      <c r="A52" s="214" t="s">
        <v>35</v>
      </c>
      <c r="B52" s="215"/>
      <c r="C52" s="27">
        <v>1230</v>
      </c>
      <c r="D52" s="27">
        <v>130</v>
      </c>
      <c r="E52" s="27"/>
      <c r="F52" s="38">
        <v>0</v>
      </c>
      <c r="G52" s="38"/>
      <c r="H52" s="38"/>
      <c r="I52" s="39"/>
    </row>
    <row r="53" spans="1:11" ht="15.75" x14ac:dyDescent="0.25">
      <c r="A53" s="214" t="s">
        <v>36</v>
      </c>
      <c r="B53" s="215"/>
      <c r="C53" s="27">
        <v>1300</v>
      </c>
      <c r="D53" s="27">
        <v>140</v>
      </c>
      <c r="E53" s="27"/>
      <c r="F53" s="38">
        <f>+F55</f>
        <v>0</v>
      </c>
      <c r="G53" s="38">
        <f>+G55</f>
        <v>0</v>
      </c>
      <c r="H53" s="38">
        <f>+H55</f>
        <v>0</v>
      </c>
      <c r="I53" s="39"/>
    </row>
    <row r="54" spans="1:11" ht="15.75" x14ac:dyDescent="0.25">
      <c r="A54" s="214" t="s">
        <v>31</v>
      </c>
      <c r="B54" s="215"/>
      <c r="C54" s="27"/>
      <c r="D54" s="27"/>
      <c r="E54" s="27"/>
      <c r="F54" s="38"/>
      <c r="G54" s="38"/>
      <c r="H54" s="38"/>
      <c r="I54" s="39"/>
    </row>
    <row r="55" spans="1:11" ht="15.75" x14ac:dyDescent="0.25">
      <c r="A55" s="214"/>
      <c r="B55" s="215"/>
      <c r="C55" s="27">
        <v>1310</v>
      </c>
      <c r="D55" s="27">
        <v>140</v>
      </c>
      <c r="E55" s="27"/>
      <c r="F55" s="38"/>
      <c r="G55" s="38"/>
      <c r="H55" s="38"/>
      <c r="I55" s="39"/>
    </row>
    <row r="56" spans="1:11" ht="15.75" x14ac:dyDescent="0.25">
      <c r="A56" s="214" t="s">
        <v>37</v>
      </c>
      <c r="B56" s="215"/>
      <c r="C56" s="27">
        <v>1400</v>
      </c>
      <c r="D56" s="27">
        <v>150</v>
      </c>
      <c r="E56" s="27"/>
      <c r="F56" s="38">
        <f>+F58</f>
        <v>0</v>
      </c>
      <c r="G56" s="38">
        <f>+G58</f>
        <v>0</v>
      </c>
      <c r="H56" s="38">
        <f>+H58</f>
        <v>0</v>
      </c>
      <c r="I56" s="39"/>
    </row>
    <row r="57" spans="1:11" ht="15.75" x14ac:dyDescent="0.25">
      <c r="A57" s="214" t="s">
        <v>31</v>
      </c>
      <c r="B57" s="215"/>
      <c r="C57" s="27"/>
      <c r="D57" s="27"/>
      <c r="E57" s="27"/>
      <c r="F57" s="38"/>
      <c r="G57" s="38"/>
      <c r="H57" s="38"/>
      <c r="I57" s="39"/>
    </row>
    <row r="58" spans="1:11" ht="15.75" x14ac:dyDescent="0.25">
      <c r="A58" s="214"/>
      <c r="B58" s="215"/>
      <c r="C58" s="27"/>
      <c r="D58" s="27"/>
      <c r="E58" s="27"/>
      <c r="F58" s="38"/>
      <c r="G58" s="38"/>
      <c r="H58" s="38"/>
      <c r="I58" s="39"/>
    </row>
    <row r="59" spans="1:11" ht="15.75" x14ac:dyDescent="0.25">
      <c r="A59" s="214" t="s">
        <v>38</v>
      </c>
      <c r="B59" s="215"/>
      <c r="C59" s="27">
        <v>1500</v>
      </c>
      <c r="D59" s="27">
        <v>180</v>
      </c>
      <c r="E59" s="27"/>
      <c r="F59" s="38">
        <f>SUM(F61:F63)</f>
        <v>21029097</v>
      </c>
      <c r="G59" s="38">
        <f>SUM(G61:G63)</f>
        <v>7418190</v>
      </c>
      <c r="H59" s="38">
        <f>SUM(H61:H63)</f>
        <v>7418190</v>
      </c>
      <c r="I59" s="39"/>
    </row>
    <row r="60" spans="1:11" ht="15.75" x14ac:dyDescent="0.25">
      <c r="A60" s="214" t="s">
        <v>31</v>
      </c>
      <c r="B60" s="215"/>
      <c r="C60" s="27"/>
      <c r="D60" s="27"/>
      <c r="E60" s="27"/>
      <c r="F60" s="38"/>
      <c r="G60" s="38"/>
      <c r="H60" s="38"/>
      <c r="I60" s="39"/>
    </row>
    <row r="61" spans="1:11" ht="15.75" x14ac:dyDescent="0.25">
      <c r="A61" s="214" t="s">
        <v>39</v>
      </c>
      <c r="B61" s="215"/>
      <c r="C61" s="27">
        <v>1510</v>
      </c>
      <c r="D61" s="27">
        <v>180</v>
      </c>
      <c r="E61" s="27"/>
      <c r="F61" s="38">
        <f>1349500+1309110+2072664+1467700+65200+1463100+56600+17700+25490+2813700+120300+2391200+102235+1051400+39600+280000+274838+331015+1588270+61660+2355752+150000+35763+1606300</f>
        <v>21029097</v>
      </c>
      <c r="G61" s="38">
        <f>1150320+1309110+1525400+1323100+61660+2048600</f>
        <v>7418190</v>
      </c>
      <c r="H61" s="38">
        <f>1150320+1309110+1525400+1323100+61660+2048600</f>
        <v>7418190</v>
      </c>
      <c r="I61" s="39"/>
    </row>
    <row r="62" spans="1:11" ht="15.75" x14ac:dyDescent="0.25">
      <c r="A62" s="214" t="s">
        <v>40</v>
      </c>
      <c r="B62" s="215"/>
      <c r="C62" s="27">
        <v>1520</v>
      </c>
      <c r="D62" s="27">
        <v>180</v>
      </c>
      <c r="E62" s="27"/>
      <c r="F62" s="38"/>
      <c r="G62" s="38"/>
      <c r="H62" s="38"/>
      <c r="I62" s="39"/>
    </row>
    <row r="63" spans="1:11" ht="15.75" x14ac:dyDescent="0.25">
      <c r="A63" s="214"/>
      <c r="B63" s="215"/>
      <c r="C63" s="27"/>
      <c r="D63" s="27"/>
      <c r="E63" s="27"/>
      <c r="F63" s="38"/>
      <c r="G63" s="38"/>
      <c r="H63" s="38"/>
      <c r="I63" s="39"/>
    </row>
    <row r="64" spans="1:11" ht="15.75" x14ac:dyDescent="0.25">
      <c r="A64" s="214" t="s">
        <v>41</v>
      </c>
      <c r="B64" s="215"/>
      <c r="C64" s="27">
        <v>1900</v>
      </c>
      <c r="D64" s="27"/>
      <c r="E64" s="27"/>
      <c r="F64" s="38">
        <f>+F66</f>
        <v>0</v>
      </c>
      <c r="G64" s="38">
        <f>+G66</f>
        <v>0</v>
      </c>
      <c r="H64" s="38">
        <f>+H66</f>
        <v>0</v>
      </c>
      <c r="I64" s="39"/>
    </row>
    <row r="65" spans="1:9" ht="15.75" x14ac:dyDescent="0.25">
      <c r="A65" s="214" t="s">
        <v>31</v>
      </c>
      <c r="B65" s="215"/>
      <c r="C65" s="27"/>
      <c r="D65" s="27"/>
      <c r="E65" s="27"/>
      <c r="F65" s="38"/>
      <c r="G65" s="38"/>
      <c r="H65" s="38"/>
      <c r="I65" s="39"/>
    </row>
    <row r="66" spans="1:9" ht="15.75" x14ac:dyDescent="0.25">
      <c r="A66" s="214" t="s">
        <v>42</v>
      </c>
      <c r="B66" s="215"/>
      <c r="C66" s="27">
        <v>1980</v>
      </c>
      <c r="D66" s="27" t="s">
        <v>25</v>
      </c>
      <c r="E66" s="27"/>
      <c r="F66" s="38">
        <f>SUM(F68:F69)</f>
        <v>0</v>
      </c>
      <c r="G66" s="38">
        <f>SUM(G68:G69)</f>
        <v>0</v>
      </c>
      <c r="H66" s="38">
        <f>SUM(H68:H69)</f>
        <v>0</v>
      </c>
      <c r="I66" s="39"/>
    </row>
    <row r="67" spans="1:9" ht="15.75" x14ac:dyDescent="0.25">
      <c r="A67" s="214" t="s">
        <v>43</v>
      </c>
      <c r="B67" s="215"/>
      <c r="C67" s="27"/>
      <c r="D67" s="27"/>
      <c r="E67" s="27"/>
      <c r="F67" s="38"/>
      <c r="G67" s="38"/>
      <c r="H67" s="38"/>
      <c r="I67" s="39"/>
    </row>
    <row r="68" spans="1:9" ht="31.5" customHeight="1" x14ac:dyDescent="0.25">
      <c r="A68" s="214" t="s">
        <v>44</v>
      </c>
      <c r="B68" s="215"/>
      <c r="C68" s="27">
        <v>1981</v>
      </c>
      <c r="D68" s="27">
        <v>510</v>
      </c>
      <c r="E68" s="27"/>
      <c r="F68" s="38"/>
      <c r="G68" s="38"/>
      <c r="H68" s="38"/>
      <c r="I68" s="39" t="s">
        <v>25</v>
      </c>
    </row>
    <row r="69" spans="1:9" ht="16.5" thickBot="1" x14ac:dyDescent="0.3">
      <c r="A69" s="222"/>
      <c r="B69" s="223"/>
      <c r="C69" s="29"/>
      <c r="D69" s="29"/>
      <c r="E69" s="29"/>
      <c r="F69" s="40"/>
      <c r="G69" s="40"/>
      <c r="H69" s="40"/>
      <c r="I69" s="41"/>
    </row>
    <row r="70" spans="1:9" ht="16.5" thickBot="1" x14ac:dyDescent="0.3">
      <c r="A70" s="218" t="s">
        <v>45</v>
      </c>
      <c r="B70" s="219"/>
      <c r="C70" s="32">
        <v>2000</v>
      </c>
      <c r="D70" s="32" t="s">
        <v>25</v>
      </c>
      <c r="E70" s="32"/>
      <c r="F70" s="33">
        <f>+F72+F87+F96+F101+F106+F108</f>
        <v>128767082</v>
      </c>
      <c r="G70" s="33">
        <f t="shared" ref="G70:H70" si="0">+G72+G87+G96+G101+G106+G108</f>
        <v>113779794</v>
      </c>
      <c r="H70" s="33">
        <f t="shared" si="0"/>
        <v>113779794</v>
      </c>
      <c r="I70" s="34"/>
    </row>
    <row r="71" spans="1:9" ht="15.75" x14ac:dyDescent="0.25">
      <c r="A71" s="220" t="s">
        <v>29</v>
      </c>
      <c r="B71" s="221"/>
      <c r="C71" s="35"/>
      <c r="D71" s="35"/>
      <c r="E71" s="35"/>
      <c r="F71" s="36"/>
      <c r="G71" s="36"/>
      <c r="H71" s="36"/>
      <c r="I71" s="37"/>
    </row>
    <row r="72" spans="1:9" ht="15.75" x14ac:dyDescent="0.25">
      <c r="A72" s="214" t="s">
        <v>46</v>
      </c>
      <c r="B72" s="215"/>
      <c r="C72" s="27">
        <v>2100</v>
      </c>
      <c r="D72" s="27" t="s">
        <v>25</v>
      </c>
      <c r="E72" s="27"/>
      <c r="F72" s="38">
        <f>+F74+F75+F76+F77+F81+F82+F83</f>
        <v>101451804</v>
      </c>
      <c r="G72" s="38">
        <f>+G74+G75+G76+G77+G81+G82+G83</f>
        <v>98232580</v>
      </c>
      <c r="H72" s="38">
        <f>+H74+H75+H76+H77+H81+H82+H83</f>
        <v>98232580</v>
      </c>
      <c r="I72" s="39" t="s">
        <v>25</v>
      </c>
    </row>
    <row r="73" spans="1:9" ht="15.75" x14ac:dyDescent="0.25">
      <c r="A73" s="214" t="s">
        <v>31</v>
      </c>
      <c r="B73" s="215"/>
      <c r="C73" s="27"/>
      <c r="D73" s="27"/>
      <c r="E73" s="27"/>
      <c r="F73" s="38"/>
      <c r="G73" s="38"/>
      <c r="H73" s="38"/>
      <c r="I73" s="39"/>
    </row>
    <row r="74" spans="1:9" ht="15.75" x14ac:dyDescent="0.25">
      <c r="A74" s="214" t="s">
        <v>47</v>
      </c>
      <c r="B74" s="215"/>
      <c r="C74" s="27">
        <v>2110</v>
      </c>
      <c r="D74" s="27">
        <v>111</v>
      </c>
      <c r="E74" s="27"/>
      <c r="F74" s="38">
        <f>42000+334300+26633200+45616100+130000+753770+30000+975460+1662500+35069+308500+101352</f>
        <v>76622251</v>
      </c>
      <c r="G74" s="38">
        <f>35000+255200+27513700+44088700+860570+1005460+35069+788100</f>
        <v>74581799</v>
      </c>
      <c r="H74" s="38">
        <f>G74</f>
        <v>74581799</v>
      </c>
      <c r="I74" s="39" t="s">
        <v>25</v>
      </c>
    </row>
    <row r="75" spans="1:9" ht="15.75" x14ac:dyDescent="0.25">
      <c r="A75" s="214" t="s">
        <v>48</v>
      </c>
      <c r="B75" s="215"/>
      <c r="C75" s="27">
        <v>2120</v>
      </c>
      <c r="D75" s="27">
        <v>112</v>
      </c>
      <c r="E75" s="27"/>
      <c r="F75" s="38">
        <f>2321342+4080+198885+280000</f>
        <v>2804307</v>
      </c>
      <c r="G75" s="38">
        <f>2996900+4080+29860</f>
        <v>3030840</v>
      </c>
      <c r="H75" s="38">
        <f>G75</f>
        <v>3030840</v>
      </c>
      <c r="I75" s="39" t="s">
        <v>25</v>
      </c>
    </row>
    <row r="76" spans="1:9" ht="31.5" customHeight="1" x14ac:dyDescent="0.25">
      <c r="A76" s="214" t="s">
        <v>49</v>
      </c>
      <c r="B76" s="215"/>
      <c r="C76" s="27">
        <v>2130</v>
      </c>
      <c r="D76" s="27">
        <v>113</v>
      </c>
      <c r="E76" s="27"/>
      <c r="F76" s="38"/>
      <c r="G76" s="38"/>
      <c r="H76" s="38"/>
      <c r="I76" s="39" t="s">
        <v>25</v>
      </c>
    </row>
    <row r="77" spans="1:9" ht="47.25" customHeight="1" x14ac:dyDescent="0.25">
      <c r="A77" s="214" t="s">
        <v>50</v>
      </c>
      <c r="B77" s="215"/>
      <c r="C77" s="27">
        <v>2140</v>
      </c>
      <c r="D77" s="27">
        <v>119</v>
      </c>
      <c r="E77" s="27"/>
      <c r="F77" s="38">
        <f>+F79+F80</f>
        <v>22025246</v>
      </c>
      <c r="G77" s="38">
        <f>+G79+G80</f>
        <v>20619941</v>
      </c>
      <c r="H77" s="38">
        <f>+H79+H80</f>
        <v>20619941</v>
      </c>
      <c r="I77" s="39" t="s">
        <v>25</v>
      </c>
    </row>
    <row r="78" spans="1:9" ht="15.75" x14ac:dyDescent="0.25">
      <c r="A78" s="214" t="s">
        <v>29</v>
      </c>
      <c r="B78" s="215"/>
      <c r="C78" s="27"/>
      <c r="D78" s="27"/>
      <c r="E78" s="27"/>
      <c r="F78" s="38"/>
      <c r="G78" s="38"/>
      <c r="H78" s="38"/>
      <c r="I78" s="39"/>
    </row>
    <row r="79" spans="1:9" ht="15.75" x14ac:dyDescent="0.25">
      <c r="A79" s="214" t="s">
        <v>51</v>
      </c>
      <c r="B79" s="215"/>
      <c r="C79" s="27">
        <v>2141</v>
      </c>
      <c r="D79" s="27">
        <v>119</v>
      </c>
      <c r="E79" s="27"/>
      <c r="F79" s="38">
        <f>13070+101240+7196700+13736300+39000+227845+9000+294650+303650+93200+10591</f>
        <v>22025246</v>
      </c>
      <c r="G79" s="38">
        <f>10570+74740+7196700+12525800+34720+225170+1070+302580+10591+238000</f>
        <v>20619941</v>
      </c>
      <c r="H79" s="38">
        <f>G79</f>
        <v>20619941</v>
      </c>
      <c r="I79" s="39" t="s">
        <v>25</v>
      </c>
    </row>
    <row r="80" spans="1:9" ht="15.75" x14ac:dyDescent="0.25">
      <c r="A80" s="214" t="s">
        <v>52</v>
      </c>
      <c r="B80" s="215"/>
      <c r="C80" s="27">
        <v>2142</v>
      </c>
      <c r="D80" s="27">
        <v>119</v>
      </c>
      <c r="E80" s="27"/>
      <c r="F80" s="38"/>
      <c r="G80" s="38"/>
      <c r="H80" s="38"/>
      <c r="I80" s="39" t="s">
        <v>25</v>
      </c>
    </row>
    <row r="81" spans="1:9" ht="31.5" customHeight="1" x14ac:dyDescent="0.25">
      <c r="A81" s="214" t="s">
        <v>53</v>
      </c>
      <c r="B81" s="215"/>
      <c r="C81" s="27">
        <v>2150</v>
      </c>
      <c r="D81" s="27">
        <v>131</v>
      </c>
      <c r="E81" s="27"/>
      <c r="F81" s="38"/>
      <c r="G81" s="38"/>
      <c r="H81" s="38"/>
      <c r="I81" s="39" t="s">
        <v>25</v>
      </c>
    </row>
    <row r="82" spans="1:9" ht="32.25" customHeight="1" x14ac:dyDescent="0.25">
      <c r="A82" s="214" t="s">
        <v>54</v>
      </c>
      <c r="B82" s="215"/>
      <c r="C82" s="27">
        <v>2160</v>
      </c>
      <c r="D82" s="27">
        <v>134</v>
      </c>
      <c r="E82" s="27"/>
      <c r="F82" s="38"/>
      <c r="G82" s="38"/>
      <c r="H82" s="38"/>
      <c r="I82" s="39" t="s">
        <v>25</v>
      </c>
    </row>
    <row r="83" spans="1:9" ht="31.5" customHeight="1" x14ac:dyDescent="0.25">
      <c r="A83" s="214" t="s">
        <v>55</v>
      </c>
      <c r="B83" s="215"/>
      <c r="C83" s="27">
        <v>2170</v>
      </c>
      <c r="D83" s="27">
        <v>139</v>
      </c>
      <c r="E83" s="27"/>
      <c r="F83" s="38">
        <f>+F85+F86</f>
        <v>0</v>
      </c>
      <c r="G83" s="38">
        <f>+G85+G86</f>
        <v>0</v>
      </c>
      <c r="H83" s="38">
        <f>+H85+H86</f>
        <v>0</v>
      </c>
      <c r="I83" s="39" t="s">
        <v>25</v>
      </c>
    </row>
    <row r="84" spans="1:9" ht="15.75" x14ac:dyDescent="0.25">
      <c r="A84" s="214" t="s">
        <v>29</v>
      </c>
      <c r="B84" s="215"/>
      <c r="C84" s="27"/>
      <c r="D84" s="27"/>
      <c r="E84" s="27"/>
      <c r="F84" s="38"/>
      <c r="G84" s="38"/>
      <c r="H84" s="38"/>
      <c r="I84" s="39"/>
    </row>
    <row r="85" spans="1:9" ht="15.75" x14ac:dyDescent="0.25">
      <c r="A85" s="214" t="s">
        <v>56</v>
      </c>
      <c r="B85" s="215"/>
      <c r="C85" s="27">
        <v>2171</v>
      </c>
      <c r="D85" s="27">
        <v>139</v>
      </c>
      <c r="E85" s="27"/>
      <c r="F85" s="38"/>
      <c r="G85" s="38"/>
      <c r="H85" s="38"/>
      <c r="I85" s="39" t="s">
        <v>25</v>
      </c>
    </row>
    <row r="86" spans="1:9" ht="15.75" x14ac:dyDescent="0.25">
      <c r="A86" s="214" t="s">
        <v>57</v>
      </c>
      <c r="B86" s="215"/>
      <c r="C86" s="27">
        <v>2172</v>
      </c>
      <c r="D86" s="27">
        <v>139</v>
      </c>
      <c r="E86" s="27"/>
      <c r="F86" s="38"/>
      <c r="G86" s="38"/>
      <c r="H86" s="38"/>
      <c r="I86" s="39" t="s">
        <v>25</v>
      </c>
    </row>
    <row r="87" spans="1:9" ht="15.75" x14ac:dyDescent="0.25">
      <c r="A87" s="214" t="s">
        <v>58</v>
      </c>
      <c r="B87" s="215"/>
      <c r="C87" s="27">
        <v>2200</v>
      </c>
      <c r="D87" s="27">
        <v>300</v>
      </c>
      <c r="E87" s="27"/>
      <c r="F87" s="38">
        <f>+F89+F93+F94+F95</f>
        <v>280000</v>
      </c>
      <c r="G87" s="38">
        <f>+G89+G93+G94+G95</f>
        <v>0</v>
      </c>
      <c r="H87" s="38">
        <f>+H89+H93+H94+H95</f>
        <v>0</v>
      </c>
      <c r="I87" s="39" t="s">
        <v>25</v>
      </c>
    </row>
    <row r="88" spans="1:9" ht="15.75" x14ac:dyDescent="0.25">
      <c r="A88" s="214" t="s">
        <v>29</v>
      </c>
      <c r="B88" s="215"/>
      <c r="C88" s="27"/>
      <c r="D88" s="27"/>
      <c r="E88" s="27"/>
      <c r="F88" s="38"/>
      <c r="G88" s="38"/>
      <c r="H88" s="38"/>
      <c r="I88" s="39"/>
    </row>
    <row r="89" spans="1:9" ht="31.5" customHeight="1" x14ac:dyDescent="0.25">
      <c r="A89" s="214" t="s">
        <v>59</v>
      </c>
      <c r="B89" s="215"/>
      <c r="C89" s="27">
        <v>2210</v>
      </c>
      <c r="D89" s="27">
        <v>320</v>
      </c>
      <c r="E89" s="27"/>
      <c r="F89" s="38">
        <f>+F91</f>
        <v>0</v>
      </c>
      <c r="G89" s="38">
        <f>+G91</f>
        <v>0</v>
      </c>
      <c r="H89" s="38">
        <f>+H91</f>
        <v>0</v>
      </c>
      <c r="I89" s="39" t="s">
        <v>25</v>
      </c>
    </row>
    <row r="90" spans="1:9" ht="15.75" x14ac:dyDescent="0.25">
      <c r="A90" s="214" t="s">
        <v>43</v>
      </c>
      <c r="B90" s="215"/>
      <c r="C90" s="27"/>
      <c r="D90" s="27"/>
      <c r="E90" s="27"/>
      <c r="F90" s="38"/>
      <c r="G90" s="38"/>
      <c r="H90" s="38"/>
      <c r="I90" s="39"/>
    </row>
    <row r="91" spans="1:9" ht="31.5" customHeight="1" x14ac:dyDescent="0.25">
      <c r="A91" s="214" t="s">
        <v>60</v>
      </c>
      <c r="B91" s="215"/>
      <c r="C91" s="27">
        <v>2211</v>
      </c>
      <c r="D91" s="27">
        <v>321</v>
      </c>
      <c r="E91" s="27"/>
      <c r="F91" s="38"/>
      <c r="G91" s="38"/>
      <c r="H91" s="38"/>
      <c r="I91" s="39" t="s">
        <v>25</v>
      </c>
    </row>
    <row r="92" spans="1:9" ht="15.75" x14ac:dyDescent="0.25">
      <c r="A92" s="214"/>
      <c r="B92" s="215"/>
      <c r="C92" s="27"/>
      <c r="D92" s="27"/>
      <c r="E92" s="27"/>
      <c r="F92" s="38"/>
      <c r="G92" s="38"/>
      <c r="H92" s="38"/>
      <c r="I92" s="39"/>
    </row>
    <row r="93" spans="1:9" ht="31.5" customHeight="1" x14ac:dyDescent="0.25">
      <c r="A93" s="214" t="s">
        <v>61</v>
      </c>
      <c r="B93" s="215"/>
      <c r="C93" s="27">
        <v>2220</v>
      </c>
      <c r="D93" s="27">
        <v>340</v>
      </c>
      <c r="E93" s="27"/>
      <c r="F93" s="38">
        <v>280000</v>
      </c>
      <c r="G93" s="38">
        <v>0</v>
      </c>
      <c r="H93" s="38">
        <f>G93</f>
        <v>0</v>
      </c>
      <c r="I93" s="39" t="s">
        <v>25</v>
      </c>
    </row>
    <row r="94" spans="1:9" ht="63" customHeight="1" x14ac:dyDescent="0.25">
      <c r="A94" s="214" t="s">
        <v>62</v>
      </c>
      <c r="B94" s="215"/>
      <c r="C94" s="27">
        <v>2230</v>
      </c>
      <c r="D94" s="27">
        <v>350</v>
      </c>
      <c r="E94" s="27"/>
      <c r="F94" s="38"/>
      <c r="G94" s="38"/>
      <c r="H94" s="38"/>
      <c r="I94" s="39" t="s">
        <v>25</v>
      </c>
    </row>
    <row r="95" spans="1:9" ht="31.5" customHeight="1" x14ac:dyDescent="0.25">
      <c r="A95" s="214" t="s">
        <v>63</v>
      </c>
      <c r="B95" s="215"/>
      <c r="C95" s="27">
        <v>2240</v>
      </c>
      <c r="D95" s="27">
        <v>360</v>
      </c>
      <c r="E95" s="27"/>
      <c r="F95" s="38"/>
      <c r="G95" s="38"/>
      <c r="H95" s="38"/>
      <c r="I95" s="39" t="s">
        <v>25</v>
      </c>
    </row>
    <row r="96" spans="1:9" ht="15.75" x14ac:dyDescent="0.25">
      <c r="A96" s="214" t="s">
        <v>64</v>
      </c>
      <c r="B96" s="215"/>
      <c r="C96" s="27">
        <v>2300</v>
      </c>
      <c r="D96" s="27">
        <v>850</v>
      </c>
      <c r="E96" s="27"/>
      <c r="F96" s="38">
        <f>+F98+F99+F100</f>
        <v>97000</v>
      </c>
      <c r="G96" s="38">
        <f>+G98+G99+G100</f>
        <v>97000</v>
      </c>
      <c r="H96" s="38">
        <f>+H98+H99+H100</f>
        <v>97000</v>
      </c>
      <c r="I96" s="39" t="s">
        <v>25</v>
      </c>
    </row>
    <row r="97" spans="1:11" ht="15.75" x14ac:dyDescent="0.25">
      <c r="A97" s="214" t="s">
        <v>43</v>
      </c>
      <c r="B97" s="215"/>
      <c r="C97" s="27"/>
      <c r="D97" s="27"/>
      <c r="E97" s="27"/>
      <c r="F97" s="38"/>
      <c r="G97" s="38"/>
      <c r="H97" s="38"/>
      <c r="I97" s="39"/>
    </row>
    <row r="98" spans="1:11" ht="15.75" x14ac:dyDescent="0.25">
      <c r="A98" s="214" t="s">
        <v>65</v>
      </c>
      <c r="B98" s="215"/>
      <c r="C98" s="27">
        <v>2310</v>
      </c>
      <c r="D98" s="27">
        <v>851</v>
      </c>
      <c r="E98" s="27"/>
      <c r="F98" s="38">
        <v>97000</v>
      </c>
      <c r="G98" s="38">
        <v>97000</v>
      </c>
      <c r="H98" s="38">
        <v>97000</v>
      </c>
      <c r="I98" s="39" t="s">
        <v>25</v>
      </c>
    </row>
    <row r="99" spans="1:11" ht="30.75" customHeight="1" x14ac:dyDescent="0.25">
      <c r="A99" s="214" t="s">
        <v>66</v>
      </c>
      <c r="B99" s="215"/>
      <c r="C99" s="27">
        <v>2320</v>
      </c>
      <c r="D99" s="27">
        <v>852</v>
      </c>
      <c r="E99" s="27"/>
      <c r="F99" s="38"/>
      <c r="G99" s="38"/>
      <c r="H99" s="38"/>
      <c r="I99" s="39" t="s">
        <v>25</v>
      </c>
    </row>
    <row r="100" spans="1:11" ht="15.75" x14ac:dyDescent="0.25">
      <c r="A100" s="214" t="s">
        <v>67</v>
      </c>
      <c r="B100" s="215"/>
      <c r="C100" s="27">
        <v>2330</v>
      </c>
      <c r="D100" s="27">
        <v>853</v>
      </c>
      <c r="E100" s="27"/>
      <c r="F100" s="38"/>
      <c r="G100" s="38"/>
      <c r="H100" s="38"/>
      <c r="I100" s="39" t="s">
        <v>25</v>
      </c>
    </row>
    <row r="101" spans="1:11" ht="15.75" x14ac:dyDescent="0.25">
      <c r="A101" s="214" t="s">
        <v>68</v>
      </c>
      <c r="B101" s="215"/>
      <c r="C101" s="27">
        <v>2400</v>
      </c>
      <c r="D101" s="27" t="s">
        <v>25</v>
      </c>
      <c r="E101" s="27"/>
      <c r="F101" s="38">
        <f>+F103+F104+F105</f>
        <v>0</v>
      </c>
      <c r="G101" s="38">
        <f>+G103+G104+G105</f>
        <v>0</v>
      </c>
      <c r="H101" s="38">
        <f>+H103+H104+H105</f>
        <v>0</v>
      </c>
      <c r="I101" s="39" t="s">
        <v>25</v>
      </c>
    </row>
    <row r="102" spans="1:11" ht="15.75" x14ac:dyDescent="0.25">
      <c r="A102" s="214" t="s">
        <v>43</v>
      </c>
      <c r="B102" s="215"/>
      <c r="C102" s="27"/>
      <c r="D102" s="27"/>
      <c r="E102" s="27"/>
      <c r="F102" s="38"/>
      <c r="G102" s="38"/>
      <c r="H102" s="38"/>
      <c r="I102" s="39"/>
    </row>
    <row r="103" spans="1:11" ht="15.75" x14ac:dyDescent="0.25">
      <c r="A103" s="214" t="s">
        <v>69</v>
      </c>
      <c r="B103" s="215"/>
      <c r="C103" s="27">
        <v>2410</v>
      </c>
      <c r="D103" s="27">
        <v>810</v>
      </c>
      <c r="E103" s="27"/>
      <c r="F103" s="38"/>
      <c r="G103" s="38"/>
      <c r="H103" s="38"/>
      <c r="I103" s="39" t="s">
        <v>25</v>
      </c>
    </row>
    <row r="104" spans="1:11" ht="15.75" x14ac:dyDescent="0.25">
      <c r="A104" s="214" t="s">
        <v>70</v>
      </c>
      <c r="B104" s="215"/>
      <c r="C104" s="27">
        <v>2420</v>
      </c>
      <c r="D104" s="27">
        <v>862</v>
      </c>
      <c r="E104" s="27"/>
      <c r="F104" s="38"/>
      <c r="G104" s="38"/>
      <c r="H104" s="38"/>
      <c r="I104" s="39" t="s">
        <v>25</v>
      </c>
    </row>
    <row r="105" spans="1:11" ht="47.25" customHeight="1" x14ac:dyDescent="0.25">
      <c r="A105" s="214" t="s">
        <v>71</v>
      </c>
      <c r="B105" s="215"/>
      <c r="C105" s="27">
        <v>2430</v>
      </c>
      <c r="D105" s="27">
        <v>863</v>
      </c>
      <c r="E105" s="27"/>
      <c r="F105" s="38"/>
      <c r="G105" s="38"/>
      <c r="H105" s="38"/>
      <c r="I105" s="39" t="s">
        <v>25</v>
      </c>
    </row>
    <row r="106" spans="1:11" ht="15.75" x14ac:dyDescent="0.25">
      <c r="A106" s="214" t="s">
        <v>72</v>
      </c>
      <c r="B106" s="215"/>
      <c r="C106" s="27">
        <v>2500</v>
      </c>
      <c r="D106" s="27" t="s">
        <v>25</v>
      </c>
      <c r="E106" s="27"/>
      <c r="F106" s="38">
        <f>+F107</f>
        <v>337400</v>
      </c>
      <c r="G106" s="38">
        <f>+G107</f>
        <v>237500</v>
      </c>
      <c r="H106" s="38">
        <f>+H107</f>
        <v>237500</v>
      </c>
      <c r="I106" s="39" t="s">
        <v>25</v>
      </c>
    </row>
    <row r="107" spans="1:11" ht="47.25" customHeight="1" x14ac:dyDescent="0.25">
      <c r="A107" s="214" t="s">
        <v>73</v>
      </c>
      <c r="B107" s="215"/>
      <c r="C107" s="27">
        <v>2520</v>
      </c>
      <c r="D107" s="27">
        <v>831</v>
      </c>
      <c r="E107" s="27"/>
      <c r="F107" s="38">
        <v>337400</v>
      </c>
      <c r="G107" s="38">
        <v>237500</v>
      </c>
      <c r="H107" s="38">
        <v>237500</v>
      </c>
      <c r="I107" s="39" t="s">
        <v>25</v>
      </c>
      <c r="K107">
        <f>434400-97000</f>
        <v>337400</v>
      </c>
    </row>
    <row r="108" spans="1:11" ht="15.75" x14ac:dyDescent="0.25">
      <c r="A108" s="214" t="s">
        <v>74</v>
      </c>
      <c r="B108" s="215"/>
      <c r="C108" s="27">
        <v>2600</v>
      </c>
      <c r="D108" s="27" t="s">
        <v>25</v>
      </c>
      <c r="E108" s="27"/>
      <c r="F108" s="38">
        <f>+F110+F111+F112+F113+F115</f>
        <v>26600878</v>
      </c>
      <c r="G108" s="38">
        <f>G111+G113</f>
        <v>15212714</v>
      </c>
      <c r="H108" s="38">
        <f>H111+H113</f>
        <v>15212714</v>
      </c>
      <c r="I108" s="39"/>
    </row>
    <row r="109" spans="1:11" ht="15.75" x14ac:dyDescent="0.25">
      <c r="A109" s="214" t="s">
        <v>29</v>
      </c>
      <c r="B109" s="215"/>
      <c r="C109" s="27"/>
      <c r="D109" s="27"/>
      <c r="E109" s="27"/>
      <c r="F109" s="38"/>
      <c r="G109" s="38"/>
      <c r="H109" s="38"/>
      <c r="I109" s="39"/>
    </row>
    <row r="110" spans="1:11" ht="15.75" x14ac:dyDescent="0.25">
      <c r="A110" s="214" t="s">
        <v>75</v>
      </c>
      <c r="B110" s="215"/>
      <c r="C110" s="27">
        <v>2610</v>
      </c>
      <c r="D110" s="27">
        <v>241</v>
      </c>
      <c r="E110" s="27"/>
      <c r="F110" s="38"/>
      <c r="G110" s="38"/>
      <c r="H110" s="38"/>
      <c r="I110" s="39"/>
    </row>
    <row r="111" spans="1:11" ht="31.5" customHeight="1" x14ac:dyDescent="0.25">
      <c r="A111" s="214" t="s">
        <v>76</v>
      </c>
      <c r="B111" s="215"/>
      <c r="C111" s="27">
        <v>2620</v>
      </c>
      <c r="D111" s="27">
        <v>242</v>
      </c>
      <c r="E111" s="27"/>
      <c r="F111" s="38">
        <v>2355752</v>
      </c>
      <c r="G111" s="38"/>
      <c r="H111" s="38">
        <f>G111</f>
        <v>0</v>
      </c>
      <c r="I111" s="39"/>
    </row>
    <row r="112" spans="1:11" ht="31.5" customHeight="1" x14ac:dyDescent="0.25">
      <c r="A112" s="214" t="s">
        <v>77</v>
      </c>
      <c r="B112" s="215"/>
      <c r="C112" s="27">
        <v>2630</v>
      </c>
      <c r="D112" s="27">
        <v>243</v>
      </c>
      <c r="E112" s="27"/>
      <c r="F112" s="38"/>
      <c r="G112" s="38"/>
      <c r="H112" s="38"/>
      <c r="I112" s="39"/>
    </row>
    <row r="113" spans="1:9" ht="15.75" x14ac:dyDescent="0.25">
      <c r="A113" s="214" t="s">
        <v>78</v>
      </c>
      <c r="B113" s="215"/>
      <c r="C113" s="27">
        <v>2640</v>
      </c>
      <c r="D113" s="27">
        <v>244</v>
      </c>
      <c r="E113" s="27"/>
      <c r="F113" s="38">
        <f>198330+7492203+208489+823097+150000+194146+150000+50000+1721338+317650+1467700+65200+1463100+56600+17700+25490+2813700+120300+2391200+102235+331015+1588270+16000+150000+35763+53900+8800+20300+1121600+1051400+39600</f>
        <v>24245126</v>
      </c>
      <c r="G113" s="38">
        <f>398330+8240800+213450+200000+50000+1486000+737134+1525400+1323100+16000+53900+12600+956000</f>
        <v>15212714</v>
      </c>
      <c r="H113" s="38">
        <f>G113</f>
        <v>15212714</v>
      </c>
      <c r="I113" s="39"/>
    </row>
    <row r="114" spans="1:9" ht="15.75" x14ac:dyDescent="0.25">
      <c r="A114" s="214" t="s">
        <v>43</v>
      </c>
      <c r="B114" s="215"/>
      <c r="C114" s="27"/>
      <c r="D114" s="27"/>
      <c r="E114" s="27"/>
      <c r="F114" s="38"/>
      <c r="G114" s="38"/>
      <c r="H114" s="38"/>
      <c r="I114" s="39"/>
    </row>
    <row r="115" spans="1:9" ht="31.5" customHeight="1" x14ac:dyDescent="0.25">
      <c r="A115" s="214" t="s">
        <v>79</v>
      </c>
      <c r="B115" s="215"/>
      <c r="C115" s="27">
        <v>2650</v>
      </c>
      <c r="D115" s="27">
        <v>400</v>
      </c>
      <c r="E115" s="27"/>
      <c r="F115" s="38">
        <f>SUM(F117:F118)</f>
        <v>0</v>
      </c>
      <c r="G115" s="38">
        <f>SUM(G117:G118)</f>
        <v>0</v>
      </c>
      <c r="H115" s="38">
        <f>SUM(H117:H118)</f>
        <v>0</v>
      </c>
      <c r="I115" s="39"/>
    </row>
    <row r="116" spans="1:9" ht="15.75" x14ac:dyDescent="0.25">
      <c r="A116" s="214" t="s">
        <v>29</v>
      </c>
      <c r="B116" s="215"/>
      <c r="C116" s="27"/>
      <c r="D116" s="27"/>
      <c r="E116" s="27"/>
      <c r="F116" s="38"/>
      <c r="G116" s="38"/>
      <c r="H116" s="38"/>
      <c r="I116" s="39"/>
    </row>
    <row r="117" spans="1:9" ht="31.5" customHeight="1" x14ac:dyDescent="0.25">
      <c r="A117" s="214" t="s">
        <v>80</v>
      </c>
      <c r="B117" s="215"/>
      <c r="C117" s="27">
        <v>2651</v>
      </c>
      <c r="D117" s="27">
        <v>406</v>
      </c>
      <c r="E117" s="27"/>
      <c r="F117" s="38"/>
      <c r="G117" s="38"/>
      <c r="H117" s="38"/>
      <c r="I117" s="39"/>
    </row>
    <row r="118" spans="1:9" ht="31.5" customHeight="1" thickBot="1" x14ac:dyDescent="0.3">
      <c r="A118" s="222" t="s">
        <v>81</v>
      </c>
      <c r="B118" s="223"/>
      <c r="C118" s="29">
        <v>2652</v>
      </c>
      <c r="D118" s="29">
        <v>407</v>
      </c>
      <c r="E118" s="29"/>
      <c r="F118" s="40"/>
      <c r="G118" s="40"/>
      <c r="H118" s="40"/>
      <c r="I118" s="41"/>
    </row>
    <row r="119" spans="1:9" ht="16.5" thickBot="1" x14ac:dyDescent="0.3">
      <c r="A119" s="218" t="s">
        <v>82</v>
      </c>
      <c r="B119" s="219"/>
      <c r="C119" s="32">
        <v>3000</v>
      </c>
      <c r="D119" s="32">
        <v>100</v>
      </c>
      <c r="E119" s="32"/>
      <c r="F119" s="33">
        <f>SUM(F121:F123)</f>
        <v>0</v>
      </c>
      <c r="G119" s="33">
        <f>SUM(G121:G123)</f>
        <v>0</v>
      </c>
      <c r="H119" s="33">
        <f>SUM(H121:H123)</f>
        <v>0</v>
      </c>
      <c r="I119" s="34" t="s">
        <v>25</v>
      </c>
    </row>
    <row r="120" spans="1:9" ht="15.75" x14ac:dyDescent="0.25">
      <c r="A120" s="220" t="s">
        <v>31</v>
      </c>
      <c r="B120" s="221"/>
      <c r="C120" s="35"/>
      <c r="D120" s="35"/>
      <c r="E120" s="35"/>
      <c r="F120" s="36"/>
      <c r="G120" s="36"/>
      <c r="H120" s="36"/>
      <c r="I120" s="37"/>
    </row>
    <row r="121" spans="1:9" ht="15.75" x14ac:dyDescent="0.25">
      <c r="A121" s="214" t="s">
        <v>83</v>
      </c>
      <c r="B121" s="215"/>
      <c r="C121" s="27">
        <v>3010</v>
      </c>
      <c r="D121" s="27"/>
      <c r="E121" s="27"/>
      <c r="F121" s="38"/>
      <c r="G121" s="38"/>
      <c r="H121" s="38"/>
      <c r="I121" s="39" t="s">
        <v>25</v>
      </c>
    </row>
    <row r="122" spans="1:9" ht="15.75" x14ac:dyDescent="0.25">
      <c r="A122" s="214" t="s">
        <v>84</v>
      </c>
      <c r="B122" s="215"/>
      <c r="C122" s="27">
        <v>3020</v>
      </c>
      <c r="D122" s="27"/>
      <c r="E122" s="27"/>
      <c r="F122" s="38"/>
      <c r="G122" s="38"/>
      <c r="H122" s="38"/>
      <c r="I122" s="39" t="s">
        <v>25</v>
      </c>
    </row>
    <row r="123" spans="1:9" ht="16.5" thickBot="1" x14ac:dyDescent="0.3">
      <c r="A123" s="222" t="s">
        <v>85</v>
      </c>
      <c r="B123" s="223"/>
      <c r="C123" s="29">
        <v>3030</v>
      </c>
      <c r="D123" s="29"/>
      <c r="E123" s="29"/>
      <c r="F123" s="40"/>
      <c r="G123" s="40"/>
      <c r="H123" s="40"/>
      <c r="I123" s="41" t="s">
        <v>25</v>
      </c>
    </row>
    <row r="124" spans="1:9" ht="16.5" thickBot="1" x14ac:dyDescent="0.3">
      <c r="A124" s="218" t="s">
        <v>86</v>
      </c>
      <c r="B124" s="219"/>
      <c r="C124" s="32">
        <v>4000</v>
      </c>
      <c r="D124" s="32" t="s">
        <v>25</v>
      </c>
      <c r="E124" s="32"/>
      <c r="F124" s="33">
        <f>+F126</f>
        <v>0</v>
      </c>
      <c r="G124" s="33">
        <f>+G126</f>
        <v>0</v>
      </c>
      <c r="H124" s="33">
        <f>+H126</f>
        <v>0</v>
      </c>
      <c r="I124" s="34" t="s">
        <v>25</v>
      </c>
    </row>
    <row r="125" spans="1:9" ht="15.75" x14ac:dyDescent="0.25">
      <c r="A125" s="220" t="s">
        <v>43</v>
      </c>
      <c r="B125" s="221"/>
      <c r="C125" s="35"/>
      <c r="D125" s="35"/>
      <c r="E125" s="35"/>
      <c r="F125" s="36"/>
      <c r="G125" s="36"/>
      <c r="H125" s="36"/>
      <c r="I125" s="37"/>
    </row>
    <row r="126" spans="1:9" ht="16.5" thickBot="1" x14ac:dyDescent="0.3">
      <c r="A126" s="227" t="s">
        <v>87</v>
      </c>
      <c r="B126" s="228"/>
      <c r="C126" s="42">
        <v>4010</v>
      </c>
      <c r="D126" s="42">
        <v>610</v>
      </c>
      <c r="E126" s="42"/>
      <c r="F126" s="43"/>
      <c r="G126" s="43"/>
      <c r="H126" s="43"/>
      <c r="I126" s="44" t="s">
        <v>25</v>
      </c>
    </row>
    <row r="129" spans="1:9" ht="20.25" x14ac:dyDescent="0.25">
      <c r="A129" s="206" t="s">
        <v>88</v>
      </c>
      <c r="B129" s="206"/>
      <c r="C129" s="206"/>
      <c r="D129" s="206"/>
      <c r="E129" s="206"/>
      <c r="F129" s="206"/>
      <c r="G129" s="206"/>
      <c r="H129" s="206"/>
      <c r="I129" s="206"/>
    </row>
    <row r="130" spans="1:9" ht="15.75" x14ac:dyDescent="0.25">
      <c r="A130" s="17"/>
      <c r="B130" s="17"/>
    </row>
    <row r="131" spans="1:9" ht="15.75" x14ac:dyDescent="0.25">
      <c r="A131" s="17"/>
      <c r="B131" s="17"/>
    </row>
    <row r="132" spans="1:9" ht="16.5" customHeight="1" x14ac:dyDescent="0.25">
      <c r="A132" s="212" t="s">
        <v>89</v>
      </c>
      <c r="B132" s="212" t="s">
        <v>17</v>
      </c>
      <c r="C132" s="212"/>
      <c r="D132" s="212" t="s">
        <v>90</v>
      </c>
      <c r="E132" s="212" t="s">
        <v>91</v>
      </c>
      <c r="F132" s="212" t="s">
        <v>21</v>
      </c>
      <c r="G132" s="212"/>
      <c r="H132" s="212"/>
      <c r="I132" s="212"/>
    </row>
    <row r="133" spans="1:9" ht="31.5" x14ac:dyDescent="0.25">
      <c r="A133" s="212"/>
      <c r="B133" s="212"/>
      <c r="C133" s="212"/>
      <c r="D133" s="212"/>
      <c r="E133" s="212"/>
      <c r="F133" s="27" t="str">
        <f>+F39</f>
        <v xml:space="preserve">на 2021 г. текущий финансовый год </v>
      </c>
      <c r="G133" s="27" t="str">
        <f>+G39</f>
        <v>на 2022 г. (первый год планового периода )</v>
      </c>
      <c r="H133" s="27" t="str">
        <f>+H39</f>
        <v>на 2023 г. (второй год планового периода )</v>
      </c>
      <c r="I133" s="27" t="str">
        <f>+I39</f>
        <v xml:space="preserve">за пределами планового периода </v>
      </c>
    </row>
    <row r="134" spans="1:9" ht="15.75" x14ac:dyDescent="0.25">
      <c r="A134" s="27">
        <v>1</v>
      </c>
      <c r="B134" s="224">
        <v>2</v>
      </c>
      <c r="C134" s="225"/>
      <c r="D134" s="27">
        <v>3</v>
      </c>
      <c r="E134" s="27">
        <v>4</v>
      </c>
      <c r="F134" s="27">
        <v>5</v>
      </c>
      <c r="G134" s="27">
        <v>6</v>
      </c>
      <c r="H134" s="27">
        <v>7</v>
      </c>
      <c r="I134" s="27">
        <v>8</v>
      </c>
    </row>
    <row r="135" spans="1:9" ht="15.75" x14ac:dyDescent="0.25">
      <c r="A135" s="27">
        <v>1</v>
      </c>
      <c r="B135" s="226" t="s">
        <v>92</v>
      </c>
      <c r="C135" s="215"/>
      <c r="D135" s="27">
        <v>26000</v>
      </c>
      <c r="E135" s="27" t="s">
        <v>25</v>
      </c>
      <c r="F135" s="38">
        <f>+F137+F138+F139+F140</f>
        <v>26600878</v>
      </c>
      <c r="G135" s="38">
        <f t="shared" ref="G135:H135" si="1">+G137+G138+G139+G140</f>
        <v>15212714</v>
      </c>
      <c r="H135" s="38">
        <f t="shared" si="1"/>
        <v>11325714</v>
      </c>
      <c r="I135" s="38"/>
    </row>
    <row r="136" spans="1:9" ht="15.75" x14ac:dyDescent="0.25">
      <c r="A136" s="27"/>
      <c r="B136" s="226" t="s">
        <v>29</v>
      </c>
      <c r="C136" s="215"/>
      <c r="D136" s="27"/>
      <c r="E136" s="27"/>
      <c r="F136" s="38"/>
      <c r="G136" s="38"/>
      <c r="H136" s="38"/>
      <c r="I136" s="38"/>
    </row>
    <row r="137" spans="1:9" ht="162.75" customHeight="1" x14ac:dyDescent="0.25">
      <c r="A137" s="27" t="s">
        <v>93</v>
      </c>
      <c r="B137" s="226" t="s">
        <v>94</v>
      </c>
      <c r="C137" s="215"/>
      <c r="D137" s="27">
        <v>26100</v>
      </c>
      <c r="E137" s="27" t="s">
        <v>25</v>
      </c>
      <c r="F137" s="38"/>
      <c r="G137" s="38"/>
      <c r="H137" s="38"/>
      <c r="I137" s="38"/>
    </row>
    <row r="138" spans="1:9" ht="47.25" customHeight="1" x14ac:dyDescent="0.25">
      <c r="A138" s="27" t="s">
        <v>95</v>
      </c>
      <c r="B138" s="226" t="s">
        <v>96</v>
      </c>
      <c r="C138" s="215"/>
      <c r="D138" s="27">
        <v>26200</v>
      </c>
      <c r="E138" s="27" t="s">
        <v>25</v>
      </c>
      <c r="F138" s="38"/>
      <c r="G138" s="38"/>
      <c r="H138" s="38"/>
      <c r="I138" s="38"/>
    </row>
    <row r="139" spans="1:9" ht="46.5" customHeight="1" x14ac:dyDescent="0.25">
      <c r="A139" s="27" t="s">
        <v>97</v>
      </c>
      <c r="B139" s="226" t="s">
        <v>98</v>
      </c>
      <c r="C139" s="215"/>
      <c r="D139" s="27">
        <v>26300</v>
      </c>
      <c r="E139" s="27" t="s">
        <v>25</v>
      </c>
      <c r="F139" s="38"/>
      <c r="G139" s="38"/>
      <c r="H139" s="38"/>
      <c r="I139" s="38"/>
    </row>
    <row r="140" spans="1:9" ht="47.25" customHeight="1" x14ac:dyDescent="0.25">
      <c r="A140" s="27" t="s">
        <v>99</v>
      </c>
      <c r="B140" s="226" t="s">
        <v>100</v>
      </c>
      <c r="C140" s="215"/>
      <c r="D140" s="27">
        <v>26400</v>
      </c>
      <c r="E140" s="27" t="s">
        <v>25</v>
      </c>
      <c r="F140" s="38">
        <f>+F142+F146+F150+F151+F155</f>
        <v>26600878</v>
      </c>
      <c r="G140" s="38">
        <f t="shared" ref="G140:H140" si="2">+G142+G146+G150+G151+G155</f>
        <v>15212714</v>
      </c>
      <c r="H140" s="38">
        <f t="shared" si="2"/>
        <v>11325714</v>
      </c>
      <c r="I140" s="38"/>
    </row>
    <row r="141" spans="1:9" ht="15.75" x14ac:dyDescent="0.25">
      <c r="A141" s="27"/>
      <c r="B141" s="226" t="s">
        <v>31</v>
      </c>
      <c r="C141" s="215"/>
      <c r="D141" s="27"/>
      <c r="E141" s="27"/>
      <c r="F141" s="38"/>
      <c r="G141" s="38"/>
      <c r="H141" s="38"/>
      <c r="I141" s="38"/>
    </row>
    <row r="142" spans="1:9" ht="36.75" customHeight="1" x14ac:dyDescent="0.25">
      <c r="A142" s="45" t="s">
        <v>101</v>
      </c>
      <c r="B142" s="226" t="s">
        <v>102</v>
      </c>
      <c r="C142" s="215"/>
      <c r="D142" s="27">
        <v>26410</v>
      </c>
      <c r="E142" s="27" t="s">
        <v>25</v>
      </c>
      <c r="F142" s="38">
        <f>198330+7492203+208489+823097+150000+194146+150000+50000+1721338+317650</f>
        <v>11305253</v>
      </c>
      <c r="G142" s="38">
        <f t="shared" ref="G142:H142" si="3">SUM(G144:G145)</f>
        <v>11325714</v>
      </c>
      <c r="H142" s="38">
        <f t="shared" si="3"/>
        <v>11325714</v>
      </c>
      <c r="I142" s="38"/>
    </row>
    <row r="143" spans="1:9" ht="15.75" x14ac:dyDescent="0.25">
      <c r="A143" s="27"/>
      <c r="B143" s="226" t="s">
        <v>29</v>
      </c>
      <c r="C143" s="215"/>
      <c r="D143" s="27"/>
      <c r="E143" s="27"/>
      <c r="F143" s="38"/>
      <c r="G143" s="38"/>
      <c r="H143" s="38"/>
      <c r="I143" s="38"/>
    </row>
    <row r="144" spans="1:9" ht="15.75" x14ac:dyDescent="0.25">
      <c r="A144" s="27" t="s">
        <v>103</v>
      </c>
      <c r="B144" s="226" t="s">
        <v>104</v>
      </c>
      <c r="C144" s="215"/>
      <c r="D144" s="27">
        <v>26411</v>
      </c>
      <c r="E144" s="27" t="s">
        <v>25</v>
      </c>
      <c r="F144" s="38"/>
      <c r="G144" s="38"/>
      <c r="H144" s="38"/>
      <c r="I144" s="38"/>
    </row>
    <row r="145" spans="1:9" ht="15.75" x14ac:dyDescent="0.25">
      <c r="A145" s="27" t="s">
        <v>105</v>
      </c>
      <c r="B145" s="226" t="s">
        <v>106</v>
      </c>
      <c r="C145" s="215"/>
      <c r="D145" s="27">
        <v>26412</v>
      </c>
      <c r="E145" s="27" t="s">
        <v>25</v>
      </c>
      <c r="F145" s="38">
        <f>F142</f>
        <v>11305253</v>
      </c>
      <c r="G145" s="38">
        <f>398330+8240800+213450+200000+50000+1486000+737134</f>
        <v>11325714</v>
      </c>
      <c r="H145" s="38">
        <v>11325714</v>
      </c>
      <c r="I145" s="38"/>
    </row>
    <row r="146" spans="1:9" ht="31.5" customHeight="1" x14ac:dyDescent="0.25">
      <c r="A146" s="27" t="s">
        <v>107</v>
      </c>
      <c r="B146" s="226" t="s">
        <v>108</v>
      </c>
      <c r="C146" s="215"/>
      <c r="D146" s="27">
        <v>26420</v>
      </c>
      <c r="E146" s="27" t="s">
        <v>25</v>
      </c>
      <c r="F146" s="38">
        <f>1467700+65200+1463100+56600+17700+25490+2813700+120300+2391200+102235+1051400+39600+331015+1588270+16000+150000+35763+53900+8800+20300+1121600+2355752</f>
        <v>15295625</v>
      </c>
      <c r="G146" s="38">
        <f>1525400+1323100+16000+53900+12600+956000</f>
        <v>3887000</v>
      </c>
      <c r="H146" s="38">
        <f t="shared" ref="H146" si="4">SUM(H148:H149)</f>
        <v>0</v>
      </c>
      <c r="I146" s="38"/>
    </row>
    <row r="147" spans="1:9" ht="15.75" x14ac:dyDescent="0.25">
      <c r="A147" s="27"/>
      <c r="B147" s="226" t="s">
        <v>29</v>
      </c>
      <c r="C147" s="215"/>
      <c r="D147" s="27"/>
      <c r="E147" s="27"/>
      <c r="F147" s="38"/>
      <c r="G147" s="38"/>
      <c r="H147" s="38"/>
      <c r="I147" s="38"/>
    </row>
    <row r="148" spans="1:9" ht="15.75" x14ac:dyDescent="0.25">
      <c r="A148" s="27" t="s">
        <v>109</v>
      </c>
      <c r="B148" s="226" t="s">
        <v>104</v>
      </c>
      <c r="C148" s="215"/>
      <c r="D148" s="27">
        <v>26421</v>
      </c>
      <c r="E148" s="27" t="s">
        <v>25</v>
      </c>
      <c r="F148" s="38"/>
      <c r="G148" s="38"/>
      <c r="H148" s="38"/>
      <c r="I148" s="38"/>
    </row>
    <row r="149" spans="1:9" ht="15.75" x14ac:dyDescent="0.25">
      <c r="A149" s="27" t="s">
        <v>110</v>
      </c>
      <c r="B149" s="226" t="s">
        <v>106</v>
      </c>
      <c r="C149" s="215"/>
      <c r="D149" s="27">
        <v>26422</v>
      </c>
      <c r="E149" s="27" t="s">
        <v>25</v>
      </c>
      <c r="F149" s="38">
        <f>F146</f>
        <v>15295625</v>
      </c>
      <c r="G149" s="38">
        <f>G146</f>
        <v>3887000</v>
      </c>
      <c r="H149" s="38"/>
      <c r="I149" s="38"/>
    </row>
    <row r="150" spans="1:9" ht="31.5" customHeight="1" x14ac:dyDescent="0.25">
      <c r="A150" s="27" t="s">
        <v>111</v>
      </c>
      <c r="B150" s="229" t="s">
        <v>112</v>
      </c>
      <c r="C150" s="230"/>
      <c r="D150" s="128">
        <v>26430</v>
      </c>
      <c r="E150" s="128" t="s">
        <v>25</v>
      </c>
      <c r="F150" s="129"/>
      <c r="G150" s="129"/>
      <c r="H150" s="129"/>
      <c r="I150" s="129"/>
    </row>
    <row r="151" spans="1:9" ht="15.75" x14ac:dyDescent="0.25">
      <c r="A151" s="27" t="s">
        <v>113</v>
      </c>
      <c r="B151" s="226" t="s">
        <v>114</v>
      </c>
      <c r="C151" s="215"/>
      <c r="D151" s="27">
        <v>26440</v>
      </c>
      <c r="E151" s="27" t="s">
        <v>25</v>
      </c>
      <c r="F151" s="38">
        <f>SUM(F153:F154)</f>
        <v>0</v>
      </c>
      <c r="G151" s="38">
        <f t="shared" ref="G151:H151" si="5">SUM(G153:G154)</f>
        <v>0</v>
      </c>
      <c r="H151" s="38">
        <f t="shared" si="5"/>
        <v>0</v>
      </c>
      <c r="I151" s="38"/>
    </row>
    <row r="152" spans="1:9" ht="15.75" x14ac:dyDescent="0.25">
      <c r="A152" s="27"/>
      <c r="B152" s="226" t="s">
        <v>29</v>
      </c>
      <c r="C152" s="215"/>
      <c r="D152" s="27"/>
      <c r="E152" s="27"/>
      <c r="F152" s="38"/>
      <c r="G152" s="38"/>
      <c r="H152" s="38"/>
      <c r="I152" s="38"/>
    </row>
    <row r="153" spans="1:9" ht="15.75" x14ac:dyDescent="0.25">
      <c r="A153" s="27" t="s">
        <v>115</v>
      </c>
      <c r="B153" s="226" t="s">
        <v>104</v>
      </c>
      <c r="C153" s="215"/>
      <c r="D153" s="27">
        <v>26441</v>
      </c>
      <c r="E153" s="27" t="s">
        <v>25</v>
      </c>
      <c r="F153" s="38"/>
      <c r="G153" s="38"/>
      <c r="H153" s="38"/>
      <c r="I153" s="38"/>
    </row>
    <row r="154" spans="1:9" ht="15.75" x14ac:dyDescent="0.25">
      <c r="A154" s="27" t="s">
        <v>116</v>
      </c>
      <c r="B154" s="226" t="s">
        <v>106</v>
      </c>
      <c r="C154" s="215"/>
      <c r="D154" s="27">
        <v>26442</v>
      </c>
      <c r="E154" s="27" t="s">
        <v>25</v>
      </c>
      <c r="F154" s="38"/>
      <c r="G154" s="38"/>
      <c r="H154" s="38"/>
      <c r="I154" s="38"/>
    </row>
    <row r="155" spans="1:9" ht="15.75" x14ac:dyDescent="0.25">
      <c r="A155" s="27" t="s">
        <v>117</v>
      </c>
      <c r="B155" s="226" t="s">
        <v>118</v>
      </c>
      <c r="C155" s="215"/>
      <c r="D155" s="27">
        <v>26450</v>
      </c>
      <c r="E155" s="27" t="s">
        <v>25</v>
      </c>
      <c r="F155" s="38"/>
      <c r="G155" s="38"/>
      <c r="H155" s="38"/>
      <c r="I155" s="38"/>
    </row>
    <row r="156" spans="1:9" ht="15.75" x14ac:dyDescent="0.25">
      <c r="A156" s="27"/>
      <c r="B156" s="226" t="s">
        <v>29</v>
      </c>
      <c r="C156" s="215"/>
      <c r="D156" s="27"/>
      <c r="E156" s="27"/>
      <c r="F156" s="38"/>
      <c r="G156" s="38"/>
      <c r="H156" s="38"/>
      <c r="I156" s="38"/>
    </row>
    <row r="157" spans="1:9" ht="15.75" x14ac:dyDescent="0.25">
      <c r="A157" s="27" t="s">
        <v>119</v>
      </c>
      <c r="B157" s="226" t="s">
        <v>104</v>
      </c>
      <c r="C157" s="215"/>
      <c r="D157" s="27">
        <v>26451</v>
      </c>
      <c r="E157" s="27" t="s">
        <v>25</v>
      </c>
      <c r="F157" s="38"/>
      <c r="G157" s="38"/>
      <c r="H157" s="38"/>
      <c r="I157" s="38"/>
    </row>
    <row r="158" spans="1:9" ht="15.75" x14ac:dyDescent="0.25">
      <c r="A158" s="27" t="s">
        <v>120</v>
      </c>
      <c r="B158" s="226" t="s">
        <v>106</v>
      </c>
      <c r="C158" s="215"/>
      <c r="D158" s="27">
        <v>26452</v>
      </c>
      <c r="E158" s="27" t="s">
        <v>25</v>
      </c>
      <c r="F158" s="38"/>
      <c r="G158" s="38"/>
      <c r="H158" s="38"/>
      <c r="I158" s="38"/>
    </row>
    <row r="159" spans="1:9" ht="47.25" customHeight="1" x14ac:dyDescent="0.25">
      <c r="A159" s="27" t="s">
        <v>121</v>
      </c>
      <c r="B159" s="226" t="s">
        <v>122</v>
      </c>
      <c r="C159" s="215"/>
      <c r="D159" s="27">
        <v>26500</v>
      </c>
      <c r="E159" s="27" t="s">
        <v>25</v>
      </c>
      <c r="F159" s="38"/>
      <c r="G159" s="38"/>
      <c r="H159" s="38"/>
      <c r="I159" s="38"/>
    </row>
    <row r="160" spans="1:9" ht="15.75" x14ac:dyDescent="0.25">
      <c r="A160" s="27"/>
      <c r="B160" s="226" t="s">
        <v>123</v>
      </c>
      <c r="C160" s="215"/>
      <c r="D160" s="27">
        <v>26510</v>
      </c>
      <c r="E160" s="27"/>
      <c r="F160" s="38"/>
      <c r="G160" s="38"/>
      <c r="H160" s="38"/>
      <c r="I160" s="38"/>
    </row>
    <row r="161" spans="1:9" ht="47.25" customHeight="1" x14ac:dyDescent="0.25">
      <c r="A161" s="27" t="s">
        <v>124</v>
      </c>
      <c r="B161" s="226" t="s">
        <v>125</v>
      </c>
      <c r="C161" s="215"/>
      <c r="D161" s="27">
        <v>26600</v>
      </c>
      <c r="E161" s="27" t="s">
        <v>25</v>
      </c>
      <c r="F161" s="38">
        <f>F135</f>
        <v>26600878</v>
      </c>
      <c r="G161" s="38">
        <f>G140</f>
        <v>15212714</v>
      </c>
      <c r="H161" s="38">
        <f>G161</f>
        <v>15212714</v>
      </c>
      <c r="I161" s="38"/>
    </row>
    <row r="162" spans="1:9" ht="15.75" x14ac:dyDescent="0.25">
      <c r="A162" s="27"/>
      <c r="B162" s="226" t="s">
        <v>123</v>
      </c>
      <c r="C162" s="215"/>
      <c r="D162" s="27">
        <v>26610</v>
      </c>
      <c r="E162" s="27"/>
      <c r="F162" s="38"/>
      <c r="G162" s="38"/>
      <c r="H162" s="38"/>
      <c r="I162" s="38"/>
    </row>
    <row r="165" spans="1:9" ht="18.75" x14ac:dyDescent="0.25">
      <c r="A165" s="124" t="s">
        <v>358</v>
      </c>
      <c r="B165" s="124"/>
      <c r="C165" s="124"/>
      <c r="D165" s="124"/>
      <c r="E165" s="124"/>
      <c r="F165" s="46"/>
      <c r="G165" s="47"/>
      <c r="H165" s="46"/>
      <c r="I165" s="47" t="s">
        <v>359</v>
      </c>
    </row>
    <row r="166" spans="1:9" ht="15.75" x14ac:dyDescent="0.25">
      <c r="A166" s="17"/>
      <c r="B166" s="48"/>
      <c r="F166" s="46"/>
      <c r="G166" s="49" t="s">
        <v>126</v>
      </c>
      <c r="H166" s="46"/>
      <c r="I166" s="49" t="s">
        <v>127</v>
      </c>
    </row>
    <row r="167" spans="1:9" ht="15.75" x14ac:dyDescent="0.25">
      <c r="A167" s="17"/>
      <c r="B167" s="48"/>
      <c r="F167" s="46"/>
      <c r="G167" s="49"/>
      <c r="H167" s="46"/>
      <c r="I167" s="49"/>
    </row>
    <row r="168" spans="1:9" ht="18.75" x14ac:dyDescent="0.25">
      <c r="A168" s="124" t="s">
        <v>128</v>
      </c>
      <c r="B168" s="124"/>
      <c r="C168" s="124"/>
      <c r="D168" s="124"/>
      <c r="E168" s="124"/>
      <c r="F168" s="46"/>
      <c r="G168" s="47" t="s">
        <v>389</v>
      </c>
      <c r="H168" s="46"/>
      <c r="I168" s="47" t="s">
        <v>298</v>
      </c>
    </row>
    <row r="169" spans="1:9" ht="15.75" x14ac:dyDescent="0.25">
      <c r="A169" s="17"/>
      <c r="B169" s="48"/>
      <c r="F169" s="46"/>
      <c r="G169" s="49" t="s">
        <v>129</v>
      </c>
      <c r="H169" s="46"/>
      <c r="I169" s="49" t="s">
        <v>130</v>
      </c>
    </row>
    <row r="170" spans="1:9" ht="15.75" x14ac:dyDescent="0.25">
      <c r="A170" s="17"/>
      <c r="B170" s="48"/>
      <c r="E170" s="46"/>
      <c r="F170" s="46"/>
      <c r="G170" s="46"/>
      <c r="H170" s="46"/>
      <c r="I170" s="46"/>
    </row>
    <row r="171" spans="1:9" ht="18.75" x14ac:dyDescent="0.25">
      <c r="A171" s="231">
        <f>+H7</f>
        <v>44264</v>
      </c>
      <c r="B171" s="231"/>
      <c r="C171" s="50"/>
      <c r="D171" s="50"/>
      <c r="E171" s="50"/>
      <c r="F171" s="46"/>
      <c r="G171" s="46"/>
      <c r="H171" s="46"/>
      <c r="I171" s="46"/>
    </row>
  </sheetData>
  <mergeCells count="140">
    <mergeCell ref="A171:B171"/>
    <mergeCell ref="B158:C158"/>
    <mergeCell ref="B159:C159"/>
    <mergeCell ref="B160:C160"/>
    <mergeCell ref="B161:C161"/>
    <mergeCell ref="B162:C162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A124:B124"/>
    <mergeCell ref="A125:B125"/>
    <mergeCell ref="A126:B126"/>
    <mergeCell ref="A129:I129"/>
    <mergeCell ref="A132:A133"/>
    <mergeCell ref="B132:C133"/>
    <mergeCell ref="D132:D133"/>
    <mergeCell ref="E132:E133"/>
    <mergeCell ref="F132:I132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0:B30"/>
    <mergeCell ref="A36:I36"/>
    <mergeCell ref="A38:B39"/>
    <mergeCell ref="C38:C39"/>
    <mergeCell ref="D38:D39"/>
    <mergeCell ref="E38:E39"/>
    <mergeCell ref="F38:I38"/>
    <mergeCell ref="A46:B46"/>
    <mergeCell ref="A47:B47"/>
    <mergeCell ref="H1:I1"/>
    <mergeCell ref="A14:I14"/>
    <mergeCell ref="A15:I15"/>
    <mergeCell ref="A16:I16"/>
    <mergeCell ref="A19:I19"/>
    <mergeCell ref="A26:B26"/>
    <mergeCell ref="C26:F26"/>
    <mergeCell ref="A28:B28"/>
    <mergeCell ref="C28:F29"/>
    <mergeCell ref="H2:I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landscape" verticalDpi="300" r:id="rId1"/>
  <headerFooter alignWithMargins="0"/>
  <rowBreaks count="2" manualBreakCount="2">
    <brk id="35" max="8" man="1"/>
    <brk id="128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FF00"/>
    <pageSetUpPr fitToPage="1"/>
  </sheetPr>
  <dimension ref="A1:N151"/>
  <sheetViews>
    <sheetView view="pageBreakPreview" topLeftCell="A121" zoomScaleSheetLayoutView="100" workbookViewId="0">
      <selection activeCell="D73" sqref="D73:J74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310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344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15.75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78" t="s">
        <v>135</v>
      </c>
      <c r="B11" s="78" t="s">
        <v>136</v>
      </c>
      <c r="C11" s="78" t="s">
        <v>137</v>
      </c>
      <c r="D11" s="233" t="s">
        <v>138</v>
      </c>
      <c r="E11" s="234"/>
      <c r="F11" s="234"/>
      <c r="G11" s="235"/>
      <c r="H11" s="78" t="s">
        <v>139</v>
      </c>
      <c r="I11" s="7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06" t="s">
        <v>142</v>
      </c>
      <c r="B12" s="106" t="s">
        <v>143</v>
      </c>
      <c r="C12" s="106" t="s">
        <v>144</v>
      </c>
      <c r="D12" s="78" t="s">
        <v>145</v>
      </c>
      <c r="E12" s="233" t="s">
        <v>29</v>
      </c>
      <c r="F12" s="234"/>
      <c r="G12" s="235"/>
      <c r="H12" s="106" t="s">
        <v>146</v>
      </c>
      <c r="I12" s="106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06"/>
      <c r="B13" s="106" t="s">
        <v>149</v>
      </c>
      <c r="C13" s="106" t="s">
        <v>150</v>
      </c>
      <c r="D13" s="106"/>
      <c r="E13" s="78" t="s">
        <v>151</v>
      </c>
      <c r="F13" s="78" t="s">
        <v>152</v>
      </c>
      <c r="G13" s="78" t="s">
        <v>152</v>
      </c>
      <c r="H13" s="106" t="s">
        <v>153</v>
      </c>
      <c r="I13" s="106"/>
      <c r="J13" s="68" t="s">
        <v>154</v>
      </c>
      <c r="K13" s="56"/>
      <c r="L13" s="54"/>
      <c r="M13" s="54"/>
      <c r="N13" s="54"/>
    </row>
    <row r="14" spans="1:14" x14ac:dyDescent="0.25">
      <c r="A14" s="106"/>
      <c r="B14" s="106"/>
      <c r="C14" s="106"/>
      <c r="D14" s="106"/>
      <c r="E14" s="106" t="s">
        <v>153</v>
      </c>
      <c r="F14" s="106" t="s">
        <v>155</v>
      </c>
      <c r="G14" s="106" t="s">
        <v>156</v>
      </c>
      <c r="H14" s="106" t="s">
        <v>157</v>
      </c>
      <c r="I14" s="106"/>
      <c r="J14" s="68" t="s">
        <v>158</v>
      </c>
      <c r="K14" s="56"/>
      <c r="L14" s="54"/>
      <c r="M14" s="54"/>
      <c r="N14" s="54"/>
    </row>
    <row r="15" spans="1:14" x14ac:dyDescent="0.25">
      <c r="A15" s="106"/>
      <c r="B15" s="106"/>
      <c r="C15" s="106"/>
      <c r="D15" s="106"/>
      <c r="E15" s="106" t="s">
        <v>159</v>
      </c>
      <c r="F15" s="106" t="s">
        <v>160</v>
      </c>
      <c r="G15" s="106" t="s">
        <v>160</v>
      </c>
      <c r="H15" s="106"/>
      <c r="I15" s="106"/>
      <c r="J15" s="68" t="s">
        <v>161</v>
      </c>
      <c r="K15" s="56"/>
      <c r="L15" s="54"/>
      <c r="M15" s="54"/>
      <c r="N15" s="54"/>
    </row>
    <row r="16" spans="1:14" x14ac:dyDescent="0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69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69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69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69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69" t="s">
        <v>167</v>
      </c>
      <c r="D21" s="73">
        <f>+SUM(D17:D20)</f>
        <v>0</v>
      </c>
      <c r="E21" s="69" t="s">
        <v>167</v>
      </c>
      <c r="F21" s="69" t="s">
        <v>167</v>
      </c>
      <c r="G21" s="69" t="s">
        <v>167</v>
      </c>
      <c r="H21" s="76" t="s">
        <v>167</v>
      </c>
      <c r="I21" s="69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78" t="s">
        <v>135</v>
      </c>
      <c r="B25" s="236" t="s">
        <v>169</v>
      </c>
      <c r="C25" s="237"/>
      <c r="D25" s="237"/>
      <c r="E25" s="237"/>
      <c r="F25" s="238"/>
      <c r="G25" s="78" t="s">
        <v>170</v>
      </c>
      <c r="H25" s="78" t="s">
        <v>171</v>
      </c>
      <c r="I25" s="7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06" t="s">
        <v>142</v>
      </c>
      <c r="B26" s="106"/>
      <c r="C26" s="79"/>
      <c r="D26" s="79"/>
      <c r="E26" s="79"/>
      <c r="F26" s="80"/>
      <c r="G26" s="106" t="s">
        <v>173</v>
      </c>
      <c r="H26" s="106" t="s">
        <v>174</v>
      </c>
      <c r="I26" s="106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06"/>
      <c r="B27" s="106"/>
      <c r="C27" s="79"/>
      <c r="D27" s="79"/>
      <c r="E27" s="79"/>
      <c r="F27" s="80"/>
      <c r="G27" s="106" t="s">
        <v>177</v>
      </c>
      <c r="H27" s="106" t="s">
        <v>178</v>
      </c>
      <c r="I27" s="106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78" t="s">
        <v>135</v>
      </c>
      <c r="B36" s="236" t="s">
        <v>169</v>
      </c>
      <c r="C36" s="237"/>
      <c r="D36" s="237"/>
      <c r="E36" s="237"/>
      <c r="F36" s="238"/>
      <c r="G36" s="78" t="s">
        <v>181</v>
      </c>
      <c r="H36" s="78" t="s">
        <v>171</v>
      </c>
      <c r="I36" s="7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06" t="s">
        <v>142</v>
      </c>
      <c r="B37" s="106"/>
      <c r="C37" s="79"/>
      <c r="D37" s="79"/>
      <c r="E37" s="79"/>
      <c r="F37" s="80"/>
      <c r="G37" s="106" t="s">
        <v>174</v>
      </c>
      <c r="H37" s="106" t="s">
        <v>183</v>
      </c>
      <c r="I37" s="106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06"/>
      <c r="B38" s="106"/>
      <c r="C38" s="79"/>
      <c r="D38" s="79"/>
      <c r="E38" s="79"/>
      <c r="F38" s="80"/>
      <c r="G38" s="106" t="s">
        <v>185</v>
      </c>
      <c r="H38" s="106" t="s">
        <v>186</v>
      </c>
      <c r="I38" s="106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7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7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06" t="s">
        <v>142</v>
      </c>
      <c r="B50" s="106"/>
      <c r="C50" s="107"/>
      <c r="D50" s="79"/>
      <c r="E50" s="79"/>
      <c r="F50" s="107"/>
      <c r="G50" s="107"/>
      <c r="H50" s="108"/>
      <c r="I50" s="106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06"/>
      <c r="B51" s="106"/>
      <c r="C51" s="107"/>
      <c r="D51" s="79"/>
      <c r="E51" s="79"/>
      <c r="F51" s="107"/>
      <c r="G51" s="107"/>
      <c r="H51" s="108"/>
      <c r="I51" s="106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69">
        <v>1</v>
      </c>
      <c r="B53" s="233">
        <v>2</v>
      </c>
      <c r="C53" s="234"/>
      <c r="D53" s="234"/>
      <c r="E53" s="234"/>
      <c r="F53" s="234"/>
      <c r="G53" s="234"/>
      <c r="H53" s="235"/>
      <c r="I53" s="69">
        <v>3</v>
      </c>
      <c r="J53" s="70">
        <v>4</v>
      </c>
      <c r="K53" s="56"/>
      <c r="L53" s="54"/>
      <c r="M53" s="54"/>
      <c r="N53" s="54"/>
    </row>
    <row r="54" spans="1:14" x14ac:dyDescent="0.25">
      <c r="A54" s="69">
        <v>1</v>
      </c>
      <c r="B54" s="90" t="s">
        <v>200</v>
      </c>
      <c r="C54" s="91"/>
      <c r="D54" s="92"/>
      <c r="E54" s="92"/>
      <c r="F54" s="91"/>
      <c r="G54" s="91"/>
      <c r="H54" s="93"/>
      <c r="I54" s="69" t="s">
        <v>167</v>
      </c>
      <c r="J54" s="73"/>
      <c r="K54" s="56"/>
      <c r="L54" s="54"/>
      <c r="M54" s="54"/>
      <c r="N54" s="54"/>
    </row>
    <row r="55" spans="1:14" x14ac:dyDescent="0.25">
      <c r="A55" s="78" t="s">
        <v>201</v>
      </c>
      <c r="B55" s="94" t="s">
        <v>29</v>
      </c>
      <c r="C55" s="107"/>
      <c r="D55" s="79"/>
      <c r="E55" s="79"/>
      <c r="F55" s="107"/>
      <c r="G55" s="107"/>
      <c r="H55" s="107"/>
      <c r="I55" s="7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07"/>
      <c r="D56" s="79"/>
      <c r="E56" s="79"/>
      <c r="F56" s="107"/>
      <c r="G56" s="107"/>
      <c r="H56" s="107"/>
      <c r="I56" s="73">
        <f>+$K$21</f>
        <v>0</v>
      </c>
      <c r="J56" s="73">
        <f>+I56*L56</f>
        <v>0</v>
      </c>
      <c r="K56" s="56"/>
      <c r="L56" s="54"/>
      <c r="M56" s="54"/>
      <c r="N56" s="54"/>
    </row>
    <row r="57" spans="1:14" x14ac:dyDescent="0.25">
      <c r="A57" s="69" t="s">
        <v>203</v>
      </c>
      <c r="B57" s="90" t="s">
        <v>204</v>
      </c>
      <c r="C57" s="91"/>
      <c r="D57" s="92"/>
      <c r="E57" s="92"/>
      <c r="F57" s="91"/>
      <c r="G57" s="91"/>
      <c r="H57" s="93"/>
      <c r="I57" s="69"/>
      <c r="J57" s="73"/>
      <c r="K57" s="56"/>
      <c r="L57" s="54"/>
      <c r="M57" s="54"/>
      <c r="N57" s="54"/>
    </row>
    <row r="58" spans="1:14" x14ac:dyDescent="0.25">
      <c r="A58" s="78" t="s">
        <v>205</v>
      </c>
      <c r="B58" s="95" t="s">
        <v>206</v>
      </c>
      <c r="C58" s="96"/>
      <c r="D58" s="97"/>
      <c r="E58" s="97"/>
      <c r="F58" s="96"/>
      <c r="G58" s="96"/>
      <c r="H58" s="98"/>
      <c r="I58" s="78"/>
      <c r="J58" s="73"/>
      <c r="K58" s="56"/>
      <c r="L58" s="54"/>
      <c r="M58" s="54"/>
      <c r="N58" s="54"/>
    </row>
    <row r="59" spans="1:14" x14ac:dyDescent="0.25">
      <c r="A59" s="78">
        <v>2</v>
      </c>
      <c r="B59" s="95" t="s">
        <v>207</v>
      </c>
      <c r="C59" s="96"/>
      <c r="D59" s="97"/>
      <c r="E59" s="97"/>
      <c r="F59" s="96"/>
      <c r="G59" s="96"/>
      <c r="H59" s="98"/>
      <c r="I59" s="78" t="s">
        <v>167</v>
      </c>
      <c r="J59" s="73"/>
      <c r="K59" s="56"/>
      <c r="L59" s="54"/>
      <c r="M59" s="54"/>
      <c r="N59" s="54"/>
    </row>
    <row r="60" spans="1:14" x14ac:dyDescent="0.25">
      <c r="A60" s="78" t="s">
        <v>208</v>
      </c>
      <c r="B60" s="95" t="s">
        <v>29</v>
      </c>
      <c r="C60" s="96"/>
      <c r="D60" s="97"/>
      <c r="E60" s="97"/>
      <c r="F60" s="96"/>
      <c r="G60" s="96"/>
      <c r="H60" s="98"/>
      <c r="I60" s="78"/>
      <c r="J60" s="73"/>
      <c r="K60" s="56"/>
      <c r="L60" s="54"/>
      <c r="M60" s="54"/>
      <c r="N60" s="54"/>
    </row>
    <row r="61" spans="1:14" x14ac:dyDescent="0.25">
      <c r="A61" s="106"/>
      <c r="B61" s="94" t="s">
        <v>209</v>
      </c>
      <c r="C61" s="107"/>
      <c r="D61" s="79"/>
      <c r="E61" s="79"/>
      <c r="F61" s="107"/>
      <c r="G61" s="107"/>
      <c r="H61" s="108"/>
      <c r="I61" s="73">
        <f>+$K$21</f>
        <v>0</v>
      </c>
      <c r="J61" s="73">
        <f>+I61*L61</f>
        <v>0</v>
      </c>
      <c r="K61" s="56"/>
      <c r="L61" s="54"/>
      <c r="M61" s="54"/>
      <c r="N61" s="54"/>
    </row>
    <row r="62" spans="1:14" x14ac:dyDescent="0.25">
      <c r="A62" s="78" t="s">
        <v>210</v>
      </c>
      <c r="B62" s="95" t="s">
        <v>211</v>
      </c>
      <c r="C62" s="96"/>
      <c r="D62" s="97"/>
      <c r="E62" s="97"/>
      <c r="F62" s="96"/>
      <c r="G62" s="96"/>
      <c r="H62" s="98"/>
      <c r="I62" s="73"/>
      <c r="J62" s="73"/>
      <c r="K62" s="56"/>
      <c r="L62" s="54"/>
      <c r="M62" s="54"/>
      <c r="N62" s="54"/>
    </row>
    <row r="63" spans="1:14" x14ac:dyDescent="0.25">
      <c r="A63" s="78" t="s">
        <v>212</v>
      </c>
      <c r="B63" s="95" t="s">
        <v>213</v>
      </c>
      <c r="C63" s="96"/>
      <c r="D63" s="97"/>
      <c r="E63" s="97"/>
      <c r="F63" s="96"/>
      <c r="G63" s="96"/>
      <c r="H63" s="98"/>
      <c r="I63" s="73">
        <f>+$K$21</f>
        <v>0</v>
      </c>
      <c r="J63" s="73">
        <f>+I63*L63</f>
        <v>0</v>
      </c>
      <c r="K63" s="56"/>
      <c r="L63" s="54"/>
      <c r="M63" s="54"/>
      <c r="N63" s="54"/>
    </row>
    <row r="64" spans="1:14" x14ac:dyDescent="0.25">
      <c r="A64" s="78" t="s">
        <v>214</v>
      </c>
      <c r="B64" s="95" t="s">
        <v>215</v>
      </c>
      <c r="C64" s="96"/>
      <c r="D64" s="97"/>
      <c r="E64" s="97"/>
      <c r="F64" s="96"/>
      <c r="G64" s="96"/>
      <c r="H64" s="98"/>
      <c r="I64" s="73"/>
      <c r="J64" s="73"/>
      <c r="K64" s="56"/>
      <c r="L64" s="54"/>
      <c r="M64" s="54"/>
      <c r="N64" s="54"/>
    </row>
    <row r="65" spans="1:14" x14ac:dyDescent="0.25">
      <c r="A65" s="78" t="s">
        <v>216</v>
      </c>
      <c r="B65" s="95" t="s">
        <v>215</v>
      </c>
      <c r="C65" s="96"/>
      <c r="D65" s="97"/>
      <c r="E65" s="97"/>
      <c r="F65" s="96"/>
      <c r="G65" s="96"/>
      <c r="H65" s="98"/>
      <c r="I65" s="73"/>
      <c r="J65" s="73"/>
      <c r="K65" s="56"/>
      <c r="L65" s="54"/>
      <c r="M65" s="54"/>
      <c r="N65" s="54"/>
    </row>
    <row r="66" spans="1:14" x14ac:dyDescent="0.25">
      <c r="A66" s="78">
        <v>3</v>
      </c>
      <c r="B66" s="95" t="s">
        <v>217</v>
      </c>
      <c r="C66" s="96"/>
      <c r="D66" s="97"/>
      <c r="E66" s="97"/>
      <c r="F66" s="96"/>
      <c r="G66" s="96"/>
      <c r="H66" s="98"/>
      <c r="I66" s="73">
        <f>+$K$21</f>
        <v>0</v>
      </c>
      <c r="J66" s="73">
        <f>+I66*L66</f>
        <v>0</v>
      </c>
      <c r="K66" s="56"/>
      <c r="L66" s="54"/>
      <c r="M66" s="54"/>
      <c r="N66" s="54"/>
    </row>
    <row r="67" spans="1:14" x14ac:dyDescent="0.25">
      <c r="A67" s="69"/>
      <c r="B67" s="69" t="s">
        <v>166</v>
      </c>
      <c r="C67" s="91"/>
      <c r="D67" s="92"/>
      <c r="E67" s="92"/>
      <c r="F67" s="91"/>
      <c r="G67" s="91"/>
      <c r="H67" s="93"/>
      <c r="I67" s="69" t="s">
        <v>167</v>
      </c>
      <c r="J67" s="73">
        <f>+ SUM(J54:J66)</f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01"/>
      <c r="C71" s="99"/>
      <c r="D71" s="59" t="s">
        <v>310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01"/>
      <c r="C73" s="99"/>
      <c r="D73" s="242" t="s">
        <v>344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15.75" x14ac:dyDescent="0.25">
      <c r="A74" s="100"/>
      <c r="B74" s="101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78" t="s">
        <v>135</v>
      </c>
      <c r="B77" s="236" t="s">
        <v>169</v>
      </c>
      <c r="C77" s="237"/>
      <c r="D77" s="237"/>
      <c r="E77" s="237"/>
      <c r="F77" s="238"/>
      <c r="G77" s="78" t="s">
        <v>171</v>
      </c>
      <c r="H77" s="78" t="s">
        <v>171</v>
      </c>
      <c r="I77" s="78" t="s">
        <v>223</v>
      </c>
      <c r="J77" s="78" t="s">
        <v>172</v>
      </c>
      <c r="K77" s="56"/>
      <c r="L77" s="54"/>
      <c r="M77" s="54"/>
      <c r="N77" s="54"/>
    </row>
    <row r="78" spans="1:14" x14ac:dyDescent="0.25">
      <c r="A78" s="106" t="s">
        <v>142</v>
      </c>
      <c r="B78" s="244"/>
      <c r="C78" s="245"/>
      <c r="D78" s="245"/>
      <c r="E78" s="245"/>
      <c r="F78" s="246"/>
      <c r="G78" s="106" t="s">
        <v>224</v>
      </c>
      <c r="H78" s="106" t="s">
        <v>225</v>
      </c>
      <c r="I78" s="106" t="s">
        <v>226</v>
      </c>
      <c r="J78" s="106" t="s">
        <v>176</v>
      </c>
      <c r="K78" s="56"/>
      <c r="L78" s="54"/>
      <c r="M78" s="54"/>
      <c r="N78" s="54"/>
    </row>
    <row r="79" spans="1:14" x14ac:dyDescent="0.25">
      <c r="A79" s="106"/>
      <c r="B79" s="244"/>
      <c r="C79" s="245"/>
      <c r="D79" s="245"/>
      <c r="E79" s="245"/>
      <c r="F79" s="246"/>
      <c r="G79" s="106"/>
      <c r="H79" s="106" t="s">
        <v>227</v>
      </c>
      <c r="I79" s="106" t="s">
        <v>179</v>
      </c>
      <c r="J79" s="106"/>
      <c r="K79" s="56"/>
      <c r="L79" s="54"/>
      <c r="M79" s="54"/>
      <c r="N79" s="54"/>
    </row>
    <row r="80" spans="1:14" x14ac:dyDescent="0.25">
      <c r="A80" s="69">
        <v>1</v>
      </c>
      <c r="B80" s="250">
        <v>2</v>
      </c>
      <c r="C80" s="251"/>
      <c r="D80" s="251"/>
      <c r="E80" s="251"/>
      <c r="F80" s="252"/>
      <c r="G80" s="69">
        <v>3</v>
      </c>
      <c r="H80" s="69">
        <v>4</v>
      </c>
      <c r="I80" s="69">
        <v>5</v>
      </c>
      <c r="J80" s="69">
        <v>6</v>
      </c>
      <c r="K80" s="56"/>
      <c r="L80" s="54"/>
      <c r="M80" s="54"/>
      <c r="N80" s="54"/>
    </row>
    <row r="81" spans="1:14" x14ac:dyDescent="0.25">
      <c r="A81" s="69">
        <v>1</v>
      </c>
      <c r="B81" s="247"/>
      <c r="C81" s="248"/>
      <c r="D81" s="248"/>
      <c r="E81" s="248"/>
      <c r="F81" s="249"/>
      <c r="G81" s="69"/>
      <c r="H81" s="69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69">
        <v>2</v>
      </c>
      <c r="B82" s="247"/>
      <c r="C82" s="248"/>
      <c r="D82" s="248"/>
      <c r="E82" s="248"/>
      <c r="F82" s="249"/>
      <c r="G82" s="69"/>
      <c r="H82" s="69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69">
        <v>3</v>
      </c>
      <c r="B83" s="247"/>
      <c r="C83" s="248"/>
      <c r="D83" s="248"/>
      <c r="E83" s="248"/>
      <c r="F83" s="249"/>
      <c r="G83" s="69"/>
      <c r="H83" s="69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69">
        <v>4</v>
      </c>
      <c r="B84" s="247"/>
      <c r="C84" s="248"/>
      <c r="D84" s="248"/>
      <c r="E84" s="248"/>
      <c r="F84" s="249"/>
      <c r="G84" s="69"/>
      <c r="H84" s="69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69" t="s">
        <v>167</v>
      </c>
      <c r="H85" s="69" t="s">
        <v>167</v>
      </c>
      <c r="I85" s="69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78" t="s">
        <v>135</v>
      </c>
      <c r="B89" s="236" t="s">
        <v>169</v>
      </c>
      <c r="C89" s="237"/>
      <c r="D89" s="237"/>
      <c r="E89" s="237"/>
      <c r="F89" s="237"/>
      <c r="G89" s="238"/>
      <c r="H89" s="78" t="s">
        <v>171</v>
      </c>
      <c r="I89" s="7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06" t="s">
        <v>142</v>
      </c>
      <c r="B90" s="106"/>
      <c r="C90" s="107"/>
      <c r="D90" s="107"/>
      <c r="E90" s="107"/>
      <c r="F90" s="107"/>
      <c r="G90" s="107"/>
      <c r="H90" s="106" t="s">
        <v>230</v>
      </c>
      <c r="I90" s="106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06"/>
      <c r="B91" s="106"/>
      <c r="C91" s="107"/>
      <c r="D91" s="107"/>
      <c r="E91" s="107"/>
      <c r="F91" s="107"/>
      <c r="G91" s="107"/>
      <c r="H91" s="106" t="s">
        <v>232</v>
      </c>
      <c r="I91" s="106" t="s">
        <v>179</v>
      </c>
      <c r="J91" s="68"/>
      <c r="K91" s="56"/>
      <c r="L91" s="54"/>
      <c r="M91" s="54"/>
      <c r="N91" s="54"/>
    </row>
    <row r="92" spans="1:14" x14ac:dyDescent="0.25">
      <c r="A92" s="69">
        <v>1</v>
      </c>
      <c r="B92" s="233">
        <v>2</v>
      </c>
      <c r="C92" s="234"/>
      <c r="D92" s="234"/>
      <c r="E92" s="234"/>
      <c r="F92" s="234"/>
      <c r="G92" s="235"/>
      <c r="H92" s="69">
        <v>3</v>
      </c>
      <c r="I92" s="69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01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7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78" t="s">
        <v>234</v>
      </c>
      <c r="I99" s="78" t="s">
        <v>235</v>
      </c>
      <c r="J99" s="78" t="s">
        <v>172</v>
      </c>
      <c r="K99" s="56"/>
      <c r="L99" s="54"/>
      <c r="M99" s="54"/>
      <c r="N99" s="54"/>
    </row>
    <row r="100" spans="1:14" x14ac:dyDescent="0.25">
      <c r="A100" s="106" t="s">
        <v>142</v>
      </c>
      <c r="B100" s="236"/>
      <c r="C100" s="237"/>
      <c r="D100" s="237"/>
      <c r="E100" s="237"/>
      <c r="F100" s="236" t="s">
        <v>236</v>
      </c>
      <c r="G100" s="238"/>
      <c r="H100" s="106" t="s">
        <v>237</v>
      </c>
      <c r="I100" s="106" t="s">
        <v>220</v>
      </c>
      <c r="J100" s="106" t="s">
        <v>238</v>
      </c>
      <c r="K100" s="56"/>
      <c r="L100" s="54"/>
      <c r="M100" s="54"/>
      <c r="N100" s="54"/>
    </row>
    <row r="101" spans="1:14" x14ac:dyDescent="0.25">
      <c r="A101" s="106"/>
      <c r="B101" s="236"/>
      <c r="C101" s="237"/>
      <c r="D101" s="237"/>
      <c r="E101" s="237"/>
      <c r="F101" s="236" t="s">
        <v>239</v>
      </c>
      <c r="G101" s="238"/>
      <c r="H101" s="106" t="s">
        <v>240</v>
      </c>
      <c r="I101" s="106"/>
      <c r="J101" s="106"/>
      <c r="K101" s="56"/>
      <c r="L101" s="54"/>
      <c r="M101" s="54"/>
      <c r="N101" s="54"/>
    </row>
    <row r="102" spans="1:14" x14ac:dyDescent="0.25">
      <c r="A102" s="69">
        <v>1</v>
      </c>
      <c r="B102" s="250">
        <v>2</v>
      </c>
      <c r="C102" s="251"/>
      <c r="D102" s="251"/>
      <c r="E102" s="251"/>
      <c r="F102" s="233">
        <v>3</v>
      </c>
      <c r="G102" s="235"/>
      <c r="H102" s="69">
        <v>4</v>
      </c>
      <c r="I102" s="69">
        <v>5</v>
      </c>
      <c r="J102" s="69">
        <v>6</v>
      </c>
      <c r="K102" s="56"/>
      <c r="L102" s="118"/>
      <c r="M102" s="54"/>
      <c r="N102" s="54"/>
    </row>
    <row r="103" spans="1:14" x14ac:dyDescent="0.25">
      <c r="A103" s="69">
        <v>1</v>
      </c>
      <c r="B103" s="112"/>
      <c r="C103" s="114"/>
      <c r="D103" s="114"/>
      <c r="E103" s="114"/>
      <c r="F103" s="115"/>
      <c r="G103" s="116"/>
      <c r="H103" s="84"/>
      <c r="I103" s="69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69">
        <v>2</v>
      </c>
      <c r="B104" s="112"/>
      <c r="C104" s="114"/>
      <c r="D104" s="114"/>
      <c r="E104" s="114"/>
      <c r="F104" s="115"/>
      <c r="G104" s="116"/>
      <c r="H104" s="84"/>
      <c r="I104" s="69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69">
        <v>3</v>
      </c>
      <c r="B105" s="112"/>
      <c r="C105" s="114"/>
      <c r="D105" s="114"/>
      <c r="E105" s="114"/>
      <c r="F105" s="115"/>
      <c r="G105" s="116"/>
      <c r="H105" s="84"/>
      <c r="I105" s="69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69">
        <v>4</v>
      </c>
      <c r="B106" s="112"/>
      <c r="C106" s="114"/>
      <c r="D106" s="114"/>
      <c r="E106" s="114"/>
      <c r="F106" s="115"/>
      <c r="G106" s="116"/>
      <c r="H106" s="84"/>
      <c r="I106" s="69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16"/>
      <c r="H107" s="69" t="s">
        <v>167</v>
      </c>
      <c r="I107" s="69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78" t="s">
        <v>135</v>
      </c>
      <c r="B111" s="236" t="s">
        <v>218</v>
      </c>
      <c r="C111" s="237"/>
      <c r="D111" s="237"/>
      <c r="E111" s="237"/>
      <c r="F111" s="237"/>
      <c r="G111" s="238"/>
      <c r="H111" s="78" t="s">
        <v>171</v>
      </c>
      <c r="I111" s="7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06" t="s">
        <v>142</v>
      </c>
      <c r="B112" s="106"/>
      <c r="C112" s="107"/>
      <c r="D112" s="107"/>
      <c r="E112" s="107"/>
      <c r="F112" s="107"/>
      <c r="G112" s="107"/>
      <c r="H112" s="106"/>
      <c r="I112" s="106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06"/>
      <c r="B113" s="106"/>
      <c r="C113" s="107"/>
      <c r="D113" s="107"/>
      <c r="E113" s="107"/>
      <c r="F113" s="107"/>
      <c r="G113" s="107"/>
      <c r="H113" s="106"/>
      <c r="I113" s="106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69">
        <v>1</v>
      </c>
      <c r="B114" s="233">
        <v>2</v>
      </c>
      <c r="C114" s="234"/>
      <c r="D114" s="234"/>
      <c r="E114" s="234"/>
      <c r="F114" s="234"/>
      <c r="G114" s="235"/>
      <c r="H114" s="69">
        <v>3</v>
      </c>
      <c r="I114" s="69">
        <v>4</v>
      </c>
      <c r="J114" s="70">
        <v>5</v>
      </c>
      <c r="K114" s="56"/>
      <c r="L114" s="54"/>
      <c r="M114" s="54"/>
      <c r="N114" s="54"/>
    </row>
    <row r="115" spans="1:14" x14ac:dyDescent="0.25">
      <c r="A115" s="69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69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69"/>
      <c r="B117" s="112" t="s">
        <v>166</v>
      </c>
      <c r="C117" s="114"/>
      <c r="D117" s="114"/>
      <c r="E117" s="114"/>
      <c r="F117" s="114"/>
      <c r="G117" s="114"/>
      <c r="H117" s="69" t="s">
        <v>167</v>
      </c>
      <c r="I117" s="69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78" t="s">
        <v>135</v>
      </c>
      <c r="B121" s="236" t="s">
        <v>169</v>
      </c>
      <c r="C121" s="237"/>
      <c r="D121" s="237"/>
      <c r="E121" s="237"/>
      <c r="F121" s="237"/>
      <c r="G121" s="238"/>
      <c r="H121" s="78" t="s">
        <v>247</v>
      </c>
      <c r="I121" s="7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06" t="s">
        <v>142</v>
      </c>
      <c r="B122" s="106"/>
      <c r="C122" s="107"/>
      <c r="D122" s="107"/>
      <c r="E122" s="107"/>
      <c r="F122" s="107"/>
      <c r="G122" s="107"/>
      <c r="H122" s="106"/>
      <c r="I122" s="106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06"/>
      <c r="B123" s="106"/>
      <c r="C123" s="107"/>
      <c r="D123" s="107"/>
      <c r="E123" s="107"/>
      <c r="F123" s="107"/>
      <c r="G123" s="107"/>
      <c r="H123" s="106"/>
      <c r="I123" s="106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69">
        <v>1</v>
      </c>
      <c r="B124" s="233">
        <v>2</v>
      </c>
      <c r="C124" s="234"/>
      <c r="D124" s="234"/>
      <c r="E124" s="234"/>
      <c r="F124" s="234"/>
      <c r="G124" s="235"/>
      <c r="H124" s="69">
        <v>3</v>
      </c>
      <c r="I124" s="69">
        <v>4</v>
      </c>
      <c r="J124" s="70">
        <v>5</v>
      </c>
      <c r="K124" s="56"/>
      <c r="L124" s="54"/>
      <c r="M124" s="54"/>
      <c r="N124" s="54"/>
    </row>
    <row r="125" spans="1:14" x14ac:dyDescent="0.25">
      <c r="A125" s="69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69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69"/>
      <c r="B127" s="112" t="s">
        <v>166</v>
      </c>
      <c r="C127" s="114"/>
      <c r="D127" s="114"/>
      <c r="E127" s="114"/>
      <c r="F127" s="114"/>
      <c r="G127" s="114"/>
      <c r="H127" s="69" t="s">
        <v>167</v>
      </c>
      <c r="I127" s="69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7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7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06" t="s">
        <v>142</v>
      </c>
      <c r="B132" s="106"/>
      <c r="C132" s="107"/>
      <c r="D132" s="107"/>
      <c r="E132" s="107"/>
      <c r="F132" s="107"/>
      <c r="G132" s="107"/>
      <c r="H132" s="120"/>
      <c r="I132" s="106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06"/>
      <c r="B133" s="106"/>
      <c r="C133" s="107"/>
      <c r="D133" s="107"/>
      <c r="E133" s="107"/>
      <c r="F133" s="107"/>
      <c r="G133" s="107"/>
      <c r="H133" s="121"/>
      <c r="I133" s="106"/>
      <c r="J133" s="68"/>
      <c r="K133" s="56"/>
      <c r="L133" s="54"/>
      <c r="M133" s="54"/>
      <c r="N133" s="54"/>
    </row>
    <row r="134" spans="1:14" x14ac:dyDescent="0.25">
      <c r="A134" s="69">
        <v>1</v>
      </c>
      <c r="B134" s="233">
        <v>2</v>
      </c>
      <c r="C134" s="234"/>
      <c r="D134" s="234"/>
      <c r="E134" s="234"/>
      <c r="F134" s="234"/>
      <c r="G134" s="234"/>
      <c r="H134" s="235"/>
      <c r="I134" s="69">
        <v>3</v>
      </c>
      <c r="J134" s="70">
        <v>4</v>
      </c>
      <c r="K134" s="56"/>
      <c r="L134" s="54"/>
      <c r="M134" s="54"/>
      <c r="N134" s="54"/>
    </row>
    <row r="135" spans="1:14" x14ac:dyDescent="0.25">
      <c r="A135" s="69">
        <v>1</v>
      </c>
      <c r="B135" s="112"/>
      <c r="C135" s="114"/>
      <c r="D135" s="114"/>
      <c r="E135" s="114"/>
      <c r="F135" s="114"/>
      <c r="G135" s="114"/>
      <c r="H135" s="114"/>
      <c r="I135" s="119">
        <v>0</v>
      </c>
      <c r="J135" s="84">
        <v>0</v>
      </c>
      <c r="K135" s="56"/>
      <c r="L135" s="54"/>
      <c r="M135" s="54"/>
      <c r="N135" s="54"/>
    </row>
    <row r="136" spans="1:14" x14ac:dyDescent="0.25">
      <c r="A136" s="69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69"/>
      <c r="B137" s="112" t="s">
        <v>166</v>
      </c>
      <c r="C137" s="114"/>
      <c r="D137" s="114"/>
      <c r="E137" s="114"/>
      <c r="F137" s="114"/>
      <c r="G137" s="114"/>
      <c r="H137" s="114"/>
      <c r="I137" s="69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78" t="s">
        <v>135</v>
      </c>
      <c r="B141" s="236" t="s">
        <v>169</v>
      </c>
      <c r="C141" s="237"/>
      <c r="D141" s="237"/>
      <c r="E141" s="237"/>
      <c r="F141" s="237"/>
      <c r="G141" s="238"/>
      <c r="H141" s="78" t="s">
        <v>171</v>
      </c>
      <c r="I141" s="78" t="s">
        <v>255</v>
      </c>
      <c r="J141" s="78" t="s">
        <v>172</v>
      </c>
    </row>
    <row r="142" spans="1:14" x14ac:dyDescent="0.25">
      <c r="A142" s="106" t="s">
        <v>142</v>
      </c>
      <c r="B142" s="106"/>
      <c r="C142" s="107"/>
      <c r="D142" s="107"/>
      <c r="E142" s="107"/>
      <c r="F142" s="107"/>
      <c r="G142" s="107"/>
      <c r="H142" s="106"/>
      <c r="I142" s="106" t="s">
        <v>256</v>
      </c>
      <c r="J142" s="106" t="s">
        <v>219</v>
      </c>
    </row>
    <row r="143" spans="1:14" x14ac:dyDescent="0.25">
      <c r="A143" s="106"/>
      <c r="B143" s="106"/>
      <c r="C143" s="107"/>
      <c r="D143" s="107"/>
      <c r="E143" s="107"/>
      <c r="F143" s="107"/>
      <c r="G143" s="107"/>
      <c r="H143" s="106"/>
      <c r="I143" s="106" t="s">
        <v>179</v>
      </c>
      <c r="J143" s="106"/>
    </row>
    <row r="144" spans="1:14" x14ac:dyDescent="0.25">
      <c r="A144" s="69">
        <v>1</v>
      </c>
      <c r="B144" s="233">
        <v>2</v>
      </c>
      <c r="C144" s="234"/>
      <c r="D144" s="234"/>
      <c r="E144" s="234"/>
      <c r="F144" s="234"/>
      <c r="G144" s="235"/>
      <c r="H144" s="69">
        <v>3</v>
      </c>
      <c r="I144" s="69">
        <v>4</v>
      </c>
      <c r="J144" s="69">
        <v>5</v>
      </c>
    </row>
    <row r="145" spans="1:10" x14ac:dyDescent="0.25">
      <c r="A145" s="69">
        <v>1</v>
      </c>
      <c r="B145" s="109" t="s">
        <v>278</v>
      </c>
      <c r="C145" s="111"/>
      <c r="D145" s="111"/>
      <c r="E145" s="111"/>
      <c r="F145" s="111"/>
      <c r="G145" s="111"/>
      <c r="H145" s="84">
        <v>85</v>
      </c>
      <c r="I145" s="84">
        <v>11.76</v>
      </c>
      <c r="J145" s="84">
        <v>56600</v>
      </c>
    </row>
    <row r="146" spans="1:10" x14ac:dyDescent="0.25">
      <c r="A146" s="69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>SUM(H146*I146)</f>
        <v>0</v>
      </c>
    </row>
    <row r="147" spans="1:10" x14ac:dyDescent="0.25">
      <c r="A147" s="69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>SUM(H147*I147)</f>
        <v>0</v>
      </c>
    </row>
    <row r="148" spans="1:10" x14ac:dyDescent="0.25">
      <c r="A148" s="69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>SUM(H148*I148)</f>
        <v>0</v>
      </c>
    </row>
    <row r="149" spans="1:10" x14ac:dyDescent="0.25">
      <c r="A149" s="69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>SUM(H149*I149)</f>
        <v>0</v>
      </c>
    </row>
    <row r="150" spans="1:10" x14ac:dyDescent="0.25">
      <c r="A150" s="69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>SUM(H150*I150)</f>
        <v>0</v>
      </c>
    </row>
    <row r="151" spans="1:10" x14ac:dyDescent="0.25">
      <c r="A151" s="69"/>
      <c r="B151" s="112" t="s">
        <v>166</v>
      </c>
      <c r="C151" s="114"/>
      <c r="D151" s="114"/>
      <c r="E151" s="114"/>
      <c r="F151" s="114"/>
      <c r="G151" s="114"/>
      <c r="H151" s="69" t="s">
        <v>167</v>
      </c>
      <c r="I151" s="69" t="s">
        <v>167</v>
      </c>
      <c r="J151" s="84">
        <f>J145+J146+J147+J148+J149+J150</f>
        <v>56600</v>
      </c>
    </row>
  </sheetData>
  <mergeCells count="59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E7:J8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D73:J74"/>
    <mergeCell ref="B92:G92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A119:J119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11:G111"/>
    <mergeCell ref="B114:G114"/>
    <mergeCell ref="B141:G141"/>
    <mergeCell ref="B144:G144"/>
    <mergeCell ref="B121:G121"/>
    <mergeCell ref="B124:G124"/>
    <mergeCell ref="A129:J129"/>
    <mergeCell ref="B131:H131"/>
    <mergeCell ref="B134:H134"/>
    <mergeCell ref="A139:J139"/>
  </mergeCells>
  <pageMargins left="0.7" right="0.7" top="0.75" bottom="0.75" header="0.3" footer="0.3"/>
  <pageSetup paperSize="9" scale="54" fitToHeight="0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  <pageSetUpPr fitToPage="1"/>
  </sheetPr>
  <dimension ref="A1:N151"/>
  <sheetViews>
    <sheetView view="pageBreakPreview" topLeftCell="A133" zoomScaleSheetLayoutView="100" workbookViewId="0">
      <selection activeCell="E7" sqref="E7:J8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333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334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48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78" t="s">
        <v>135</v>
      </c>
      <c r="B11" s="78" t="s">
        <v>136</v>
      </c>
      <c r="C11" s="78" t="s">
        <v>137</v>
      </c>
      <c r="D11" s="233" t="s">
        <v>138</v>
      </c>
      <c r="E11" s="234"/>
      <c r="F11" s="234"/>
      <c r="G11" s="235"/>
      <c r="H11" s="78" t="s">
        <v>139</v>
      </c>
      <c r="I11" s="7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06" t="s">
        <v>142</v>
      </c>
      <c r="B12" s="106" t="s">
        <v>143</v>
      </c>
      <c r="C12" s="106" t="s">
        <v>144</v>
      </c>
      <c r="D12" s="78" t="s">
        <v>145</v>
      </c>
      <c r="E12" s="233" t="s">
        <v>29</v>
      </c>
      <c r="F12" s="234"/>
      <c r="G12" s="235"/>
      <c r="H12" s="106" t="s">
        <v>146</v>
      </c>
      <c r="I12" s="106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06"/>
      <c r="B13" s="106" t="s">
        <v>149</v>
      </c>
      <c r="C13" s="106" t="s">
        <v>150</v>
      </c>
      <c r="D13" s="106"/>
      <c r="E13" s="78" t="s">
        <v>151</v>
      </c>
      <c r="F13" s="78" t="s">
        <v>152</v>
      </c>
      <c r="G13" s="78" t="s">
        <v>152</v>
      </c>
      <c r="H13" s="106" t="s">
        <v>153</v>
      </c>
      <c r="I13" s="106"/>
      <c r="J13" s="68" t="s">
        <v>154</v>
      </c>
      <c r="K13" s="56"/>
      <c r="L13" s="54"/>
      <c r="M13" s="54"/>
      <c r="N13" s="54"/>
    </row>
    <row r="14" spans="1:14" x14ac:dyDescent="0.25">
      <c r="A14" s="106"/>
      <c r="B14" s="106"/>
      <c r="C14" s="106"/>
      <c r="D14" s="106"/>
      <c r="E14" s="106" t="s">
        <v>153</v>
      </c>
      <c r="F14" s="106" t="s">
        <v>155</v>
      </c>
      <c r="G14" s="106" t="s">
        <v>156</v>
      </c>
      <c r="H14" s="106" t="s">
        <v>157</v>
      </c>
      <c r="I14" s="106"/>
      <c r="J14" s="68" t="s">
        <v>158</v>
      </c>
      <c r="K14" s="56"/>
      <c r="L14" s="54"/>
      <c r="M14" s="54"/>
      <c r="N14" s="54"/>
    </row>
    <row r="15" spans="1:14" x14ac:dyDescent="0.25">
      <c r="A15" s="106"/>
      <c r="B15" s="106"/>
      <c r="C15" s="106"/>
      <c r="D15" s="106"/>
      <c r="E15" s="106" t="s">
        <v>159</v>
      </c>
      <c r="F15" s="106" t="s">
        <v>160</v>
      </c>
      <c r="G15" s="106" t="s">
        <v>160</v>
      </c>
      <c r="H15" s="106"/>
      <c r="I15" s="106"/>
      <c r="J15" s="68" t="s">
        <v>161</v>
      </c>
      <c r="K15" s="56"/>
      <c r="L15" s="54"/>
      <c r="M15" s="54"/>
      <c r="N15" s="54"/>
    </row>
    <row r="16" spans="1:14" x14ac:dyDescent="0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69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69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69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69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69" t="s">
        <v>167</v>
      </c>
      <c r="D21" s="73">
        <f>+SUM(D17:D20)</f>
        <v>0</v>
      </c>
      <c r="E21" s="69" t="s">
        <v>167</v>
      </c>
      <c r="F21" s="69" t="s">
        <v>167</v>
      </c>
      <c r="G21" s="69" t="s">
        <v>167</v>
      </c>
      <c r="H21" s="76" t="s">
        <v>167</v>
      </c>
      <c r="I21" s="69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78" t="s">
        <v>135</v>
      </c>
      <c r="B25" s="236" t="s">
        <v>169</v>
      </c>
      <c r="C25" s="237"/>
      <c r="D25" s="237"/>
      <c r="E25" s="237"/>
      <c r="F25" s="238"/>
      <c r="G25" s="78" t="s">
        <v>170</v>
      </c>
      <c r="H25" s="78" t="s">
        <v>171</v>
      </c>
      <c r="I25" s="7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06" t="s">
        <v>142</v>
      </c>
      <c r="B26" s="106"/>
      <c r="C26" s="79"/>
      <c r="D26" s="79"/>
      <c r="E26" s="79"/>
      <c r="F26" s="80"/>
      <c r="G26" s="106" t="s">
        <v>173</v>
      </c>
      <c r="H26" s="106" t="s">
        <v>174</v>
      </c>
      <c r="I26" s="106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06"/>
      <c r="B27" s="106"/>
      <c r="C27" s="79"/>
      <c r="D27" s="79"/>
      <c r="E27" s="79"/>
      <c r="F27" s="80"/>
      <c r="G27" s="106" t="s">
        <v>177</v>
      </c>
      <c r="H27" s="106" t="s">
        <v>178</v>
      </c>
      <c r="I27" s="106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78" t="s">
        <v>135</v>
      </c>
      <c r="B36" s="236" t="s">
        <v>169</v>
      </c>
      <c r="C36" s="237"/>
      <c r="D36" s="237"/>
      <c r="E36" s="237"/>
      <c r="F36" s="238"/>
      <c r="G36" s="78" t="s">
        <v>181</v>
      </c>
      <c r="H36" s="78" t="s">
        <v>171</v>
      </c>
      <c r="I36" s="7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06" t="s">
        <v>142</v>
      </c>
      <c r="B37" s="106"/>
      <c r="C37" s="79"/>
      <c r="D37" s="79"/>
      <c r="E37" s="79"/>
      <c r="F37" s="80"/>
      <c r="G37" s="106" t="s">
        <v>174</v>
      </c>
      <c r="H37" s="106" t="s">
        <v>183</v>
      </c>
      <c r="I37" s="106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06"/>
      <c r="B38" s="106"/>
      <c r="C38" s="79"/>
      <c r="D38" s="79"/>
      <c r="E38" s="79"/>
      <c r="F38" s="80"/>
      <c r="G38" s="106" t="s">
        <v>185</v>
      </c>
      <c r="H38" s="106" t="s">
        <v>186</v>
      </c>
      <c r="I38" s="106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7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7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06" t="s">
        <v>142</v>
      </c>
      <c r="B50" s="106"/>
      <c r="C50" s="107"/>
      <c r="D50" s="79"/>
      <c r="E50" s="79"/>
      <c r="F50" s="107"/>
      <c r="G50" s="107"/>
      <c r="H50" s="108"/>
      <c r="I50" s="106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06"/>
      <c r="B51" s="106"/>
      <c r="C51" s="107"/>
      <c r="D51" s="79"/>
      <c r="E51" s="79"/>
      <c r="F51" s="107"/>
      <c r="G51" s="107"/>
      <c r="H51" s="108"/>
      <c r="I51" s="106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69">
        <v>1</v>
      </c>
      <c r="B53" s="233">
        <v>2</v>
      </c>
      <c r="C53" s="234"/>
      <c r="D53" s="234"/>
      <c r="E53" s="234"/>
      <c r="F53" s="234"/>
      <c r="G53" s="234"/>
      <c r="H53" s="235"/>
      <c r="I53" s="69">
        <v>3</v>
      </c>
      <c r="J53" s="70">
        <v>4</v>
      </c>
      <c r="K53" s="56"/>
      <c r="L53" s="54"/>
      <c r="M53" s="54"/>
      <c r="N53" s="54"/>
    </row>
    <row r="54" spans="1:14" x14ac:dyDescent="0.25">
      <c r="A54" s="69">
        <v>1</v>
      </c>
      <c r="B54" s="90" t="s">
        <v>200</v>
      </c>
      <c r="C54" s="91"/>
      <c r="D54" s="92"/>
      <c r="E54" s="92"/>
      <c r="F54" s="91"/>
      <c r="G54" s="91"/>
      <c r="H54" s="93"/>
      <c r="I54" s="69" t="s">
        <v>167</v>
      </c>
      <c r="J54" s="73"/>
      <c r="K54" s="56"/>
      <c r="L54" s="54"/>
      <c r="M54" s="54"/>
      <c r="N54" s="54"/>
    </row>
    <row r="55" spans="1:14" x14ac:dyDescent="0.25">
      <c r="A55" s="78" t="s">
        <v>201</v>
      </c>
      <c r="B55" s="94" t="s">
        <v>29</v>
      </c>
      <c r="C55" s="107"/>
      <c r="D55" s="79"/>
      <c r="E55" s="79"/>
      <c r="F55" s="107"/>
      <c r="G55" s="107"/>
      <c r="H55" s="107"/>
      <c r="I55" s="7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07"/>
      <c r="D56" s="79"/>
      <c r="E56" s="79"/>
      <c r="F56" s="107"/>
      <c r="G56" s="107"/>
      <c r="H56" s="107"/>
      <c r="I56" s="73">
        <f>+$K$21</f>
        <v>0</v>
      </c>
      <c r="J56" s="73">
        <f>+I56*L56</f>
        <v>0</v>
      </c>
      <c r="K56" s="56"/>
      <c r="L56" s="54"/>
      <c r="M56" s="54"/>
      <c r="N56" s="54"/>
    </row>
    <row r="57" spans="1:14" x14ac:dyDescent="0.25">
      <c r="A57" s="69" t="s">
        <v>203</v>
      </c>
      <c r="B57" s="90" t="s">
        <v>204</v>
      </c>
      <c r="C57" s="91"/>
      <c r="D57" s="92"/>
      <c r="E57" s="92"/>
      <c r="F57" s="91"/>
      <c r="G57" s="91"/>
      <c r="H57" s="93"/>
      <c r="I57" s="69"/>
      <c r="J57" s="73"/>
      <c r="K57" s="56"/>
      <c r="L57" s="54"/>
      <c r="M57" s="54"/>
      <c r="N57" s="54"/>
    </row>
    <row r="58" spans="1:14" x14ac:dyDescent="0.25">
      <c r="A58" s="78" t="s">
        <v>205</v>
      </c>
      <c r="B58" s="95" t="s">
        <v>206</v>
      </c>
      <c r="C58" s="96"/>
      <c r="D58" s="97"/>
      <c r="E58" s="97"/>
      <c r="F58" s="96"/>
      <c r="G58" s="96"/>
      <c r="H58" s="98"/>
      <c r="I58" s="78"/>
      <c r="J58" s="73"/>
      <c r="K58" s="56"/>
      <c r="L58" s="54"/>
      <c r="M58" s="54"/>
      <c r="N58" s="54"/>
    </row>
    <row r="59" spans="1:14" x14ac:dyDescent="0.25">
      <c r="A59" s="78">
        <v>2</v>
      </c>
      <c r="B59" s="95" t="s">
        <v>207</v>
      </c>
      <c r="C59" s="96"/>
      <c r="D59" s="97"/>
      <c r="E59" s="97"/>
      <c r="F59" s="96"/>
      <c r="G59" s="96"/>
      <c r="H59" s="98"/>
      <c r="I59" s="78" t="s">
        <v>167</v>
      </c>
      <c r="J59" s="73"/>
      <c r="K59" s="56"/>
      <c r="L59" s="54"/>
      <c r="M59" s="54"/>
      <c r="N59" s="54"/>
    </row>
    <row r="60" spans="1:14" x14ac:dyDescent="0.25">
      <c r="A60" s="78" t="s">
        <v>208</v>
      </c>
      <c r="B60" s="95" t="s">
        <v>29</v>
      </c>
      <c r="C60" s="96"/>
      <c r="D60" s="97"/>
      <c r="E60" s="97"/>
      <c r="F60" s="96"/>
      <c r="G60" s="96"/>
      <c r="H60" s="98"/>
      <c r="I60" s="78"/>
      <c r="J60" s="73"/>
      <c r="K60" s="56"/>
      <c r="L60" s="54"/>
      <c r="M60" s="54"/>
      <c r="N60" s="54"/>
    </row>
    <row r="61" spans="1:14" x14ac:dyDescent="0.25">
      <c r="A61" s="106"/>
      <c r="B61" s="94" t="s">
        <v>209</v>
      </c>
      <c r="C61" s="107"/>
      <c r="D61" s="79"/>
      <c r="E61" s="79"/>
      <c r="F61" s="107"/>
      <c r="G61" s="107"/>
      <c r="H61" s="108"/>
      <c r="I61" s="73">
        <f>+$K$21</f>
        <v>0</v>
      </c>
      <c r="J61" s="73">
        <f>+I61*L61</f>
        <v>0</v>
      </c>
      <c r="K61" s="56"/>
      <c r="L61" s="54"/>
      <c r="M61" s="54"/>
      <c r="N61" s="54"/>
    </row>
    <row r="62" spans="1:14" x14ac:dyDescent="0.25">
      <c r="A62" s="78" t="s">
        <v>210</v>
      </c>
      <c r="B62" s="95" t="s">
        <v>211</v>
      </c>
      <c r="C62" s="96"/>
      <c r="D62" s="97"/>
      <c r="E62" s="97"/>
      <c r="F62" s="96"/>
      <c r="G62" s="96"/>
      <c r="H62" s="98"/>
      <c r="I62" s="73"/>
      <c r="J62" s="73"/>
      <c r="K62" s="56"/>
      <c r="L62" s="54"/>
      <c r="M62" s="54"/>
      <c r="N62" s="54"/>
    </row>
    <row r="63" spans="1:14" x14ac:dyDescent="0.25">
      <c r="A63" s="78" t="s">
        <v>212</v>
      </c>
      <c r="B63" s="95" t="s">
        <v>213</v>
      </c>
      <c r="C63" s="96"/>
      <c r="D63" s="97"/>
      <c r="E63" s="97"/>
      <c r="F63" s="96"/>
      <c r="G63" s="96"/>
      <c r="H63" s="98"/>
      <c r="I63" s="73">
        <f>+$K$21</f>
        <v>0</v>
      </c>
      <c r="J63" s="73">
        <f>+I63*L63</f>
        <v>0</v>
      </c>
      <c r="K63" s="56"/>
      <c r="L63" s="54"/>
      <c r="M63" s="54"/>
      <c r="N63" s="54"/>
    </row>
    <row r="64" spans="1:14" x14ac:dyDescent="0.25">
      <c r="A64" s="78" t="s">
        <v>214</v>
      </c>
      <c r="B64" s="95" t="s">
        <v>215</v>
      </c>
      <c r="C64" s="96"/>
      <c r="D64" s="97"/>
      <c r="E64" s="97"/>
      <c r="F64" s="96"/>
      <c r="G64" s="96"/>
      <c r="H64" s="98"/>
      <c r="I64" s="73"/>
      <c r="J64" s="73"/>
      <c r="K64" s="56"/>
      <c r="L64" s="54"/>
      <c r="M64" s="54"/>
      <c r="N64" s="54"/>
    </row>
    <row r="65" spans="1:14" x14ac:dyDescent="0.25">
      <c r="A65" s="78" t="s">
        <v>216</v>
      </c>
      <c r="B65" s="95" t="s">
        <v>215</v>
      </c>
      <c r="C65" s="96"/>
      <c r="D65" s="97"/>
      <c r="E65" s="97"/>
      <c r="F65" s="96"/>
      <c r="G65" s="96"/>
      <c r="H65" s="98"/>
      <c r="I65" s="73"/>
      <c r="J65" s="73"/>
      <c r="K65" s="56"/>
      <c r="L65" s="54"/>
      <c r="M65" s="54"/>
      <c r="N65" s="54"/>
    </row>
    <row r="66" spans="1:14" x14ac:dyDescent="0.25">
      <c r="A66" s="78">
        <v>3</v>
      </c>
      <c r="B66" s="95" t="s">
        <v>217</v>
      </c>
      <c r="C66" s="96"/>
      <c r="D66" s="97"/>
      <c r="E66" s="97"/>
      <c r="F66" s="96"/>
      <c r="G66" s="96"/>
      <c r="H66" s="98"/>
      <c r="I66" s="73">
        <f>+$K$21</f>
        <v>0</v>
      </c>
      <c r="J66" s="73">
        <f>+I66*L66</f>
        <v>0</v>
      </c>
      <c r="K66" s="56"/>
      <c r="L66" s="54"/>
      <c r="M66" s="54"/>
      <c r="N66" s="54"/>
    </row>
    <row r="67" spans="1:14" x14ac:dyDescent="0.25">
      <c r="A67" s="69"/>
      <c r="B67" s="69" t="s">
        <v>166</v>
      </c>
      <c r="C67" s="91"/>
      <c r="D67" s="92"/>
      <c r="E67" s="92"/>
      <c r="F67" s="91"/>
      <c r="G67" s="91"/>
      <c r="H67" s="93"/>
      <c r="I67" s="69" t="s">
        <v>167</v>
      </c>
      <c r="J67" s="73">
        <f>+ SUM(J54:J66)</f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01"/>
      <c r="C71" s="99"/>
      <c r="D71" s="59" t="s">
        <v>333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01"/>
      <c r="C73" s="99"/>
      <c r="D73" s="242" t="s">
        <v>334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45.75" customHeight="1" x14ac:dyDescent="0.25">
      <c r="A74" s="100"/>
      <c r="B74" s="101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78" t="s">
        <v>135</v>
      </c>
      <c r="B77" s="236" t="s">
        <v>169</v>
      </c>
      <c r="C77" s="237"/>
      <c r="D77" s="237"/>
      <c r="E77" s="237"/>
      <c r="F77" s="238"/>
      <c r="G77" s="78" t="s">
        <v>171</v>
      </c>
      <c r="H77" s="78" t="s">
        <v>171</v>
      </c>
      <c r="I77" s="78" t="s">
        <v>223</v>
      </c>
      <c r="J77" s="78" t="s">
        <v>172</v>
      </c>
      <c r="K77" s="56"/>
      <c r="L77" s="54"/>
      <c r="M77" s="54"/>
      <c r="N77" s="54"/>
    </row>
    <row r="78" spans="1:14" x14ac:dyDescent="0.25">
      <c r="A78" s="106" t="s">
        <v>142</v>
      </c>
      <c r="B78" s="244"/>
      <c r="C78" s="245"/>
      <c r="D78" s="245"/>
      <c r="E78" s="245"/>
      <c r="F78" s="246"/>
      <c r="G78" s="106" t="s">
        <v>224</v>
      </c>
      <c r="H78" s="106" t="s">
        <v>225</v>
      </c>
      <c r="I78" s="106" t="s">
        <v>226</v>
      </c>
      <c r="J78" s="106" t="s">
        <v>176</v>
      </c>
      <c r="K78" s="56"/>
      <c r="L78" s="54"/>
      <c r="M78" s="54"/>
      <c r="N78" s="54"/>
    </row>
    <row r="79" spans="1:14" x14ac:dyDescent="0.25">
      <c r="A79" s="106"/>
      <c r="B79" s="244"/>
      <c r="C79" s="245"/>
      <c r="D79" s="245"/>
      <c r="E79" s="245"/>
      <c r="F79" s="246"/>
      <c r="G79" s="106"/>
      <c r="H79" s="106" t="s">
        <v>227</v>
      </c>
      <c r="I79" s="106" t="s">
        <v>179</v>
      </c>
      <c r="J79" s="106"/>
      <c r="K79" s="56"/>
      <c r="L79" s="54"/>
      <c r="M79" s="54"/>
      <c r="N79" s="54"/>
    </row>
    <row r="80" spans="1:14" x14ac:dyDescent="0.25">
      <c r="A80" s="69">
        <v>1</v>
      </c>
      <c r="B80" s="250">
        <v>2</v>
      </c>
      <c r="C80" s="251"/>
      <c r="D80" s="251"/>
      <c r="E80" s="251"/>
      <c r="F80" s="252"/>
      <c r="G80" s="69">
        <v>3</v>
      </c>
      <c r="H80" s="69">
        <v>4</v>
      </c>
      <c r="I80" s="69">
        <v>5</v>
      </c>
      <c r="J80" s="69">
        <v>6</v>
      </c>
      <c r="K80" s="56"/>
      <c r="L80" s="54"/>
      <c r="M80" s="54"/>
      <c r="N80" s="54"/>
    </row>
    <row r="81" spans="1:14" x14ac:dyDescent="0.25">
      <c r="A81" s="69">
        <v>1</v>
      </c>
      <c r="B81" s="247"/>
      <c r="C81" s="248"/>
      <c r="D81" s="248"/>
      <c r="E81" s="248"/>
      <c r="F81" s="249"/>
      <c r="G81" s="69"/>
      <c r="H81" s="69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69">
        <v>2</v>
      </c>
      <c r="B82" s="247"/>
      <c r="C82" s="248"/>
      <c r="D82" s="248"/>
      <c r="E82" s="248"/>
      <c r="F82" s="249"/>
      <c r="G82" s="69"/>
      <c r="H82" s="69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69">
        <v>3</v>
      </c>
      <c r="B83" s="247"/>
      <c r="C83" s="248"/>
      <c r="D83" s="248"/>
      <c r="E83" s="248"/>
      <c r="F83" s="249"/>
      <c r="G83" s="69"/>
      <c r="H83" s="69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69">
        <v>4</v>
      </c>
      <c r="B84" s="247"/>
      <c r="C84" s="248"/>
      <c r="D84" s="248"/>
      <c r="E84" s="248"/>
      <c r="F84" s="249"/>
      <c r="G84" s="69"/>
      <c r="H84" s="69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69" t="s">
        <v>167</v>
      </c>
      <c r="H85" s="69" t="s">
        <v>167</v>
      </c>
      <c r="I85" s="69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78" t="s">
        <v>135</v>
      </c>
      <c r="B89" s="236" t="s">
        <v>169</v>
      </c>
      <c r="C89" s="237"/>
      <c r="D89" s="237"/>
      <c r="E89" s="237"/>
      <c r="F89" s="237"/>
      <c r="G89" s="238"/>
      <c r="H89" s="78" t="s">
        <v>171</v>
      </c>
      <c r="I89" s="7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06" t="s">
        <v>142</v>
      </c>
      <c r="B90" s="106"/>
      <c r="C90" s="107"/>
      <c r="D90" s="107"/>
      <c r="E90" s="107"/>
      <c r="F90" s="107"/>
      <c r="G90" s="107"/>
      <c r="H90" s="106" t="s">
        <v>230</v>
      </c>
      <c r="I90" s="106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06"/>
      <c r="B91" s="106"/>
      <c r="C91" s="107"/>
      <c r="D91" s="107"/>
      <c r="E91" s="107"/>
      <c r="F91" s="107"/>
      <c r="G91" s="107"/>
      <c r="H91" s="106" t="s">
        <v>232</v>
      </c>
      <c r="I91" s="106" t="s">
        <v>179</v>
      </c>
      <c r="J91" s="68"/>
      <c r="K91" s="56"/>
      <c r="L91" s="54"/>
      <c r="M91" s="54"/>
      <c r="N91" s="54"/>
    </row>
    <row r="92" spans="1:14" x14ac:dyDescent="0.25">
      <c r="A92" s="69">
        <v>1</v>
      </c>
      <c r="B92" s="233">
        <v>2</v>
      </c>
      <c r="C92" s="234"/>
      <c r="D92" s="234"/>
      <c r="E92" s="234"/>
      <c r="F92" s="234"/>
      <c r="G92" s="235"/>
      <c r="H92" s="69">
        <v>3</v>
      </c>
      <c r="I92" s="69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01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7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78" t="s">
        <v>234</v>
      </c>
      <c r="I99" s="78" t="s">
        <v>235</v>
      </c>
      <c r="J99" s="78" t="s">
        <v>172</v>
      </c>
      <c r="K99" s="56"/>
      <c r="L99" s="54"/>
      <c r="M99" s="54"/>
      <c r="N99" s="54"/>
    </row>
    <row r="100" spans="1:14" x14ac:dyDescent="0.25">
      <c r="A100" s="106" t="s">
        <v>142</v>
      </c>
      <c r="B100" s="236"/>
      <c r="C100" s="237"/>
      <c r="D100" s="237"/>
      <c r="E100" s="237"/>
      <c r="F100" s="236" t="s">
        <v>236</v>
      </c>
      <c r="G100" s="238"/>
      <c r="H100" s="106" t="s">
        <v>237</v>
      </c>
      <c r="I100" s="106" t="s">
        <v>220</v>
      </c>
      <c r="J100" s="106" t="s">
        <v>238</v>
      </c>
      <c r="K100" s="56"/>
      <c r="L100" s="54"/>
      <c r="M100" s="54"/>
      <c r="N100" s="54"/>
    </row>
    <row r="101" spans="1:14" x14ac:dyDescent="0.25">
      <c r="A101" s="106"/>
      <c r="B101" s="236"/>
      <c r="C101" s="237"/>
      <c r="D101" s="237"/>
      <c r="E101" s="237"/>
      <c r="F101" s="236" t="s">
        <v>239</v>
      </c>
      <c r="G101" s="238"/>
      <c r="H101" s="106" t="s">
        <v>240</v>
      </c>
      <c r="I101" s="106"/>
      <c r="J101" s="106"/>
      <c r="K101" s="56"/>
      <c r="L101" s="54"/>
      <c r="M101" s="54"/>
      <c r="N101" s="54"/>
    </row>
    <row r="102" spans="1:14" x14ac:dyDescent="0.25">
      <c r="A102" s="69">
        <v>1</v>
      </c>
      <c r="B102" s="250">
        <v>2</v>
      </c>
      <c r="C102" s="251"/>
      <c r="D102" s="251"/>
      <c r="E102" s="251"/>
      <c r="F102" s="233">
        <v>3</v>
      </c>
      <c r="G102" s="235"/>
      <c r="H102" s="69">
        <v>4</v>
      </c>
      <c r="I102" s="69">
        <v>5</v>
      </c>
      <c r="J102" s="69">
        <v>6</v>
      </c>
      <c r="K102" s="56"/>
      <c r="L102" s="118"/>
      <c r="M102" s="54"/>
      <c r="N102" s="54"/>
    </row>
    <row r="103" spans="1:14" x14ac:dyDescent="0.25">
      <c r="A103" s="69">
        <v>1</v>
      </c>
      <c r="B103" s="112"/>
      <c r="C103" s="114"/>
      <c r="D103" s="114"/>
      <c r="E103" s="114"/>
      <c r="F103" s="115"/>
      <c r="G103" s="116"/>
      <c r="H103" s="84"/>
      <c r="I103" s="69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69">
        <v>2</v>
      </c>
      <c r="B104" s="112"/>
      <c r="C104" s="114"/>
      <c r="D104" s="114"/>
      <c r="E104" s="114"/>
      <c r="F104" s="115"/>
      <c r="G104" s="116"/>
      <c r="H104" s="84"/>
      <c r="I104" s="69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69">
        <v>3</v>
      </c>
      <c r="B105" s="112"/>
      <c r="C105" s="114"/>
      <c r="D105" s="114"/>
      <c r="E105" s="114"/>
      <c r="F105" s="115"/>
      <c r="G105" s="116"/>
      <c r="H105" s="84"/>
      <c r="I105" s="69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69">
        <v>4</v>
      </c>
      <c r="B106" s="112"/>
      <c r="C106" s="114"/>
      <c r="D106" s="114"/>
      <c r="E106" s="114"/>
      <c r="F106" s="115"/>
      <c r="G106" s="116"/>
      <c r="H106" s="84"/>
      <c r="I106" s="69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16"/>
      <c r="H107" s="69" t="s">
        <v>167</v>
      </c>
      <c r="I107" s="69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78" t="s">
        <v>135</v>
      </c>
      <c r="B111" s="236" t="s">
        <v>218</v>
      </c>
      <c r="C111" s="237"/>
      <c r="D111" s="237"/>
      <c r="E111" s="237"/>
      <c r="F111" s="237"/>
      <c r="G111" s="238"/>
      <c r="H111" s="78" t="s">
        <v>171</v>
      </c>
      <c r="I111" s="7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06" t="s">
        <v>142</v>
      </c>
      <c r="B112" s="106"/>
      <c r="C112" s="107"/>
      <c r="D112" s="107"/>
      <c r="E112" s="107"/>
      <c r="F112" s="107"/>
      <c r="G112" s="107"/>
      <c r="H112" s="106"/>
      <c r="I112" s="106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06"/>
      <c r="B113" s="106"/>
      <c r="C113" s="107"/>
      <c r="D113" s="107"/>
      <c r="E113" s="107"/>
      <c r="F113" s="107"/>
      <c r="G113" s="107"/>
      <c r="H113" s="106"/>
      <c r="I113" s="106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69">
        <v>1</v>
      </c>
      <c r="B114" s="233">
        <v>2</v>
      </c>
      <c r="C114" s="234"/>
      <c r="D114" s="234"/>
      <c r="E114" s="234"/>
      <c r="F114" s="234"/>
      <c r="G114" s="235"/>
      <c r="H114" s="69">
        <v>3</v>
      </c>
      <c r="I114" s="69">
        <v>4</v>
      </c>
      <c r="J114" s="70">
        <v>5</v>
      </c>
      <c r="K114" s="56"/>
      <c r="L114" s="54"/>
      <c r="M114" s="54"/>
      <c r="N114" s="54"/>
    </row>
    <row r="115" spans="1:14" x14ac:dyDescent="0.25">
      <c r="A115" s="69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69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69"/>
      <c r="B117" s="112" t="s">
        <v>166</v>
      </c>
      <c r="C117" s="114"/>
      <c r="D117" s="114"/>
      <c r="E117" s="114"/>
      <c r="F117" s="114"/>
      <c r="G117" s="114"/>
      <c r="H117" s="69" t="s">
        <v>167</v>
      </c>
      <c r="I117" s="69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78" t="s">
        <v>135</v>
      </c>
      <c r="B121" s="236" t="s">
        <v>169</v>
      </c>
      <c r="C121" s="237"/>
      <c r="D121" s="237"/>
      <c r="E121" s="237"/>
      <c r="F121" s="237"/>
      <c r="G121" s="238"/>
      <c r="H121" s="78" t="s">
        <v>247</v>
      </c>
      <c r="I121" s="7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06" t="s">
        <v>142</v>
      </c>
      <c r="B122" s="106"/>
      <c r="C122" s="107"/>
      <c r="D122" s="107"/>
      <c r="E122" s="107"/>
      <c r="F122" s="107"/>
      <c r="G122" s="107"/>
      <c r="H122" s="106"/>
      <c r="I122" s="106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06"/>
      <c r="B123" s="106"/>
      <c r="C123" s="107"/>
      <c r="D123" s="107"/>
      <c r="E123" s="107"/>
      <c r="F123" s="107"/>
      <c r="G123" s="107"/>
      <c r="H123" s="106"/>
      <c r="I123" s="106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69">
        <v>1</v>
      </c>
      <c r="B124" s="233">
        <v>2</v>
      </c>
      <c r="C124" s="234"/>
      <c r="D124" s="234"/>
      <c r="E124" s="234"/>
      <c r="F124" s="234"/>
      <c r="G124" s="235"/>
      <c r="H124" s="69">
        <v>3</v>
      </c>
      <c r="I124" s="69">
        <v>4</v>
      </c>
      <c r="J124" s="70">
        <v>5</v>
      </c>
      <c r="K124" s="56"/>
      <c r="L124" s="54"/>
      <c r="M124" s="54"/>
      <c r="N124" s="54"/>
    </row>
    <row r="125" spans="1:14" x14ac:dyDescent="0.25">
      <c r="A125" s="69">
        <v>1</v>
      </c>
      <c r="B125" s="109"/>
      <c r="C125" s="111"/>
      <c r="D125" s="111"/>
      <c r="E125" s="111"/>
      <c r="F125" s="111"/>
      <c r="G125" s="111"/>
      <c r="H125" s="109">
        <v>1</v>
      </c>
      <c r="I125" s="119">
        <v>1</v>
      </c>
      <c r="J125" s="84"/>
      <c r="K125" s="56"/>
      <c r="L125" s="54"/>
      <c r="M125" s="54"/>
      <c r="N125" s="54"/>
    </row>
    <row r="126" spans="1:14" x14ac:dyDescent="0.25">
      <c r="A126" s="69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69"/>
      <c r="B127" s="112" t="s">
        <v>166</v>
      </c>
      <c r="C127" s="114"/>
      <c r="D127" s="114"/>
      <c r="E127" s="114"/>
      <c r="F127" s="114"/>
      <c r="G127" s="114"/>
      <c r="H127" s="69" t="s">
        <v>167</v>
      </c>
      <c r="I127" s="69" t="s">
        <v>167</v>
      </c>
      <c r="J127" s="84"/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7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7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06" t="s">
        <v>142</v>
      </c>
      <c r="B132" s="106"/>
      <c r="C132" s="107"/>
      <c r="D132" s="107"/>
      <c r="E132" s="107"/>
      <c r="F132" s="107"/>
      <c r="G132" s="107"/>
      <c r="H132" s="120"/>
      <c r="I132" s="106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06"/>
      <c r="B133" s="106"/>
      <c r="C133" s="107"/>
      <c r="D133" s="107"/>
      <c r="E133" s="107"/>
      <c r="F133" s="107"/>
      <c r="G133" s="107"/>
      <c r="H133" s="121"/>
      <c r="I133" s="106"/>
      <c r="J133" s="68"/>
      <c r="K133" s="56"/>
      <c r="L133" s="54"/>
      <c r="M133" s="54"/>
      <c r="N133" s="54"/>
    </row>
    <row r="134" spans="1:14" x14ac:dyDescent="0.25">
      <c r="A134" s="69">
        <v>1</v>
      </c>
      <c r="B134" s="233">
        <v>2</v>
      </c>
      <c r="C134" s="234"/>
      <c r="D134" s="234"/>
      <c r="E134" s="234"/>
      <c r="F134" s="234"/>
      <c r="G134" s="234"/>
      <c r="H134" s="235"/>
      <c r="I134" s="69">
        <v>3</v>
      </c>
      <c r="J134" s="70">
        <v>4</v>
      </c>
      <c r="K134" s="56"/>
      <c r="L134" s="54"/>
      <c r="M134" s="54"/>
      <c r="N134" s="54"/>
    </row>
    <row r="135" spans="1:14" x14ac:dyDescent="0.25">
      <c r="A135" s="69">
        <v>1</v>
      </c>
      <c r="B135" s="112"/>
      <c r="C135" s="114"/>
      <c r="D135" s="114"/>
      <c r="E135" s="114"/>
      <c r="F135" s="114"/>
      <c r="G135" s="114"/>
      <c r="H135" s="114"/>
      <c r="I135" s="119">
        <v>0</v>
      </c>
      <c r="J135" s="84">
        <v>0</v>
      </c>
      <c r="K135" s="56"/>
      <c r="L135" s="54"/>
      <c r="M135" s="54"/>
      <c r="N135" s="54"/>
    </row>
    <row r="136" spans="1:14" x14ac:dyDescent="0.25">
      <c r="A136" s="69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69"/>
      <c r="B137" s="112" t="s">
        <v>166</v>
      </c>
      <c r="C137" s="114"/>
      <c r="D137" s="114"/>
      <c r="E137" s="114"/>
      <c r="F137" s="114"/>
      <c r="G137" s="114"/>
      <c r="H137" s="114"/>
      <c r="I137" s="69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78" t="s">
        <v>135</v>
      </c>
      <c r="B141" s="236" t="s">
        <v>169</v>
      </c>
      <c r="C141" s="237"/>
      <c r="D141" s="237"/>
      <c r="E141" s="237"/>
      <c r="F141" s="237"/>
      <c r="G141" s="238"/>
      <c r="H141" s="78" t="s">
        <v>171</v>
      </c>
      <c r="I141" s="78" t="s">
        <v>255</v>
      </c>
      <c r="J141" s="78" t="s">
        <v>172</v>
      </c>
    </row>
    <row r="142" spans="1:14" x14ac:dyDescent="0.25">
      <c r="A142" s="106" t="s">
        <v>142</v>
      </c>
      <c r="B142" s="106"/>
      <c r="C142" s="107"/>
      <c r="D142" s="107"/>
      <c r="E142" s="107"/>
      <c r="F142" s="107"/>
      <c r="G142" s="107"/>
      <c r="H142" s="106"/>
      <c r="I142" s="106" t="s">
        <v>256</v>
      </c>
      <c r="J142" s="106" t="s">
        <v>219</v>
      </c>
    </row>
    <row r="143" spans="1:14" x14ac:dyDescent="0.25">
      <c r="A143" s="106"/>
      <c r="B143" s="106"/>
      <c r="C143" s="107"/>
      <c r="D143" s="107"/>
      <c r="E143" s="107"/>
      <c r="F143" s="107"/>
      <c r="G143" s="107"/>
      <c r="H143" s="106"/>
      <c r="I143" s="106" t="s">
        <v>179</v>
      </c>
      <c r="J143" s="106"/>
    </row>
    <row r="144" spans="1:14" x14ac:dyDescent="0.25">
      <c r="A144" s="69">
        <v>1</v>
      </c>
      <c r="B144" s="233">
        <v>2</v>
      </c>
      <c r="C144" s="234"/>
      <c r="D144" s="234"/>
      <c r="E144" s="234"/>
      <c r="F144" s="234"/>
      <c r="G144" s="235"/>
      <c r="H144" s="69">
        <v>3</v>
      </c>
      <c r="I144" s="69">
        <v>4</v>
      </c>
      <c r="J144" s="69">
        <v>5</v>
      </c>
    </row>
    <row r="145" spans="1:10" x14ac:dyDescent="0.25">
      <c r="A145" s="69">
        <v>1</v>
      </c>
      <c r="B145" s="233" t="s">
        <v>320</v>
      </c>
      <c r="C145" s="234"/>
      <c r="D145" s="234"/>
      <c r="E145" s="234"/>
      <c r="F145" s="234"/>
      <c r="G145" s="235"/>
      <c r="H145" s="84">
        <v>2</v>
      </c>
      <c r="I145" s="84">
        <v>8850</v>
      </c>
      <c r="J145" s="84">
        <v>17700</v>
      </c>
    </row>
    <row r="146" spans="1:10" x14ac:dyDescent="0.25">
      <c r="A146" s="69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 t="shared" ref="J146:J150" si="0">SUM(H146*I146)</f>
        <v>0</v>
      </c>
    </row>
    <row r="147" spans="1:10" x14ac:dyDescent="0.25">
      <c r="A147" s="69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si="0"/>
        <v>0</v>
      </c>
    </row>
    <row r="148" spans="1:10" x14ac:dyDescent="0.25">
      <c r="A148" s="69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69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69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69"/>
      <c r="B151" s="112" t="s">
        <v>166</v>
      </c>
      <c r="C151" s="114"/>
      <c r="D151" s="114"/>
      <c r="E151" s="114"/>
      <c r="F151" s="114"/>
      <c r="G151" s="114"/>
      <c r="H151" s="69" t="s">
        <v>167</v>
      </c>
      <c r="I151" s="69" t="s">
        <v>167</v>
      </c>
      <c r="J151" s="84">
        <f>J145+J146+J147+J148+J149+J150</f>
        <v>17700</v>
      </c>
    </row>
  </sheetData>
  <mergeCells count="60">
    <mergeCell ref="E7:J8"/>
    <mergeCell ref="D73:J74"/>
    <mergeCell ref="B145:G145"/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B92:G92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A119:J119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11:G111"/>
    <mergeCell ref="B114:G114"/>
    <mergeCell ref="B141:G141"/>
    <mergeCell ref="B144:G144"/>
    <mergeCell ref="B121:G121"/>
    <mergeCell ref="B124:G124"/>
    <mergeCell ref="A129:J129"/>
    <mergeCell ref="B131:H131"/>
    <mergeCell ref="B134:H134"/>
    <mergeCell ref="A139:J139"/>
  </mergeCells>
  <pageMargins left="0.7" right="0.7" top="0.75" bottom="0.75" header="0.3" footer="0.3"/>
  <pageSetup paperSize="9" scale="54" fitToHeight="0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FF00"/>
    <pageSetUpPr fitToPage="1"/>
  </sheetPr>
  <dimension ref="A1:N151"/>
  <sheetViews>
    <sheetView view="pageBreakPreview" topLeftCell="A43" zoomScaleSheetLayoutView="100" workbookViewId="0">
      <selection activeCell="G41" sqref="G41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309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345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46.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78" t="s">
        <v>135</v>
      </c>
      <c r="B11" s="78" t="s">
        <v>136</v>
      </c>
      <c r="C11" s="78" t="s">
        <v>137</v>
      </c>
      <c r="D11" s="233" t="s">
        <v>138</v>
      </c>
      <c r="E11" s="234"/>
      <c r="F11" s="234"/>
      <c r="G11" s="235"/>
      <c r="H11" s="78" t="s">
        <v>139</v>
      </c>
      <c r="I11" s="7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06" t="s">
        <v>142</v>
      </c>
      <c r="B12" s="106" t="s">
        <v>143</v>
      </c>
      <c r="C12" s="106" t="s">
        <v>144</v>
      </c>
      <c r="D12" s="78" t="s">
        <v>145</v>
      </c>
      <c r="E12" s="233" t="s">
        <v>29</v>
      </c>
      <c r="F12" s="234"/>
      <c r="G12" s="235"/>
      <c r="H12" s="106" t="s">
        <v>146</v>
      </c>
      <c r="I12" s="106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06"/>
      <c r="B13" s="106" t="s">
        <v>149</v>
      </c>
      <c r="C13" s="106" t="s">
        <v>150</v>
      </c>
      <c r="D13" s="106"/>
      <c r="E13" s="78" t="s">
        <v>151</v>
      </c>
      <c r="F13" s="78" t="s">
        <v>152</v>
      </c>
      <c r="G13" s="78" t="s">
        <v>152</v>
      </c>
      <c r="H13" s="106" t="s">
        <v>153</v>
      </c>
      <c r="I13" s="106"/>
      <c r="J13" s="68" t="s">
        <v>154</v>
      </c>
      <c r="K13" s="56"/>
      <c r="L13" s="54"/>
      <c r="M13" s="54"/>
      <c r="N13" s="54"/>
    </row>
    <row r="14" spans="1:14" x14ac:dyDescent="0.25">
      <c r="A14" s="106"/>
      <c r="B14" s="106"/>
      <c r="C14" s="106"/>
      <c r="D14" s="106"/>
      <c r="E14" s="106" t="s">
        <v>153</v>
      </c>
      <c r="F14" s="106" t="s">
        <v>155</v>
      </c>
      <c r="G14" s="106" t="s">
        <v>156</v>
      </c>
      <c r="H14" s="106" t="s">
        <v>157</v>
      </c>
      <c r="I14" s="106"/>
      <c r="J14" s="68" t="s">
        <v>158</v>
      </c>
      <c r="K14" s="56"/>
      <c r="L14" s="54"/>
      <c r="M14" s="54"/>
      <c r="N14" s="54"/>
    </row>
    <row r="15" spans="1:14" x14ac:dyDescent="0.25">
      <c r="A15" s="106"/>
      <c r="B15" s="106"/>
      <c r="C15" s="106"/>
      <c r="D15" s="106"/>
      <c r="E15" s="106" t="s">
        <v>159</v>
      </c>
      <c r="F15" s="106" t="s">
        <v>160</v>
      </c>
      <c r="G15" s="106" t="s">
        <v>160</v>
      </c>
      <c r="H15" s="106"/>
      <c r="I15" s="106"/>
      <c r="J15" s="68" t="s">
        <v>161</v>
      </c>
      <c r="K15" s="56"/>
      <c r="L15" s="54"/>
      <c r="M15" s="54"/>
      <c r="N15" s="54"/>
    </row>
    <row r="16" spans="1:14" x14ac:dyDescent="0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69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69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69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69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69" t="s">
        <v>167</v>
      </c>
      <c r="D21" s="73">
        <f>+SUM(D17:D20)</f>
        <v>0</v>
      </c>
      <c r="E21" s="69" t="s">
        <v>167</v>
      </c>
      <c r="F21" s="69" t="s">
        <v>167</v>
      </c>
      <c r="G21" s="69" t="s">
        <v>167</v>
      </c>
      <c r="H21" s="76" t="s">
        <v>167</v>
      </c>
      <c r="I21" s="69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78" t="s">
        <v>135</v>
      </c>
      <c r="B25" s="236" t="s">
        <v>169</v>
      </c>
      <c r="C25" s="237"/>
      <c r="D25" s="237"/>
      <c r="E25" s="237"/>
      <c r="F25" s="238"/>
      <c r="G25" s="78" t="s">
        <v>170</v>
      </c>
      <c r="H25" s="78" t="s">
        <v>171</v>
      </c>
      <c r="I25" s="7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06" t="s">
        <v>142</v>
      </c>
      <c r="B26" s="106"/>
      <c r="C26" s="79"/>
      <c r="D26" s="79"/>
      <c r="E26" s="79"/>
      <c r="F26" s="80"/>
      <c r="G26" s="106" t="s">
        <v>173</v>
      </c>
      <c r="H26" s="106" t="s">
        <v>174</v>
      </c>
      <c r="I26" s="106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06"/>
      <c r="B27" s="106"/>
      <c r="C27" s="79"/>
      <c r="D27" s="79"/>
      <c r="E27" s="79"/>
      <c r="F27" s="80"/>
      <c r="G27" s="106" t="s">
        <v>177</v>
      </c>
      <c r="H27" s="106" t="s">
        <v>178</v>
      </c>
      <c r="I27" s="106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289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78" t="s">
        <v>135</v>
      </c>
      <c r="B36" s="236" t="s">
        <v>169</v>
      </c>
      <c r="C36" s="237"/>
      <c r="D36" s="237"/>
      <c r="E36" s="237"/>
      <c r="F36" s="238"/>
      <c r="G36" s="78" t="s">
        <v>181</v>
      </c>
      <c r="H36" s="78" t="s">
        <v>171</v>
      </c>
      <c r="I36" s="7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06" t="s">
        <v>142</v>
      </c>
      <c r="B37" s="106"/>
      <c r="C37" s="79"/>
      <c r="D37" s="79"/>
      <c r="E37" s="79"/>
      <c r="F37" s="80"/>
      <c r="G37" s="106" t="s">
        <v>174</v>
      </c>
      <c r="H37" s="106" t="s">
        <v>183</v>
      </c>
      <c r="I37" s="106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06"/>
      <c r="B38" s="106"/>
      <c r="C38" s="79"/>
      <c r="D38" s="79"/>
      <c r="E38" s="79"/>
      <c r="F38" s="80"/>
      <c r="G38" s="106" t="s">
        <v>185</v>
      </c>
      <c r="H38" s="106" t="s">
        <v>186</v>
      </c>
      <c r="I38" s="106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 t="s">
        <v>290</v>
      </c>
      <c r="C41" s="240"/>
      <c r="D41" s="240"/>
      <c r="E41" s="240"/>
      <c r="F41" s="241"/>
      <c r="G41" s="76">
        <v>8</v>
      </c>
      <c r="H41" s="76">
        <v>9</v>
      </c>
      <c r="I41" s="76">
        <v>2500</v>
      </c>
      <c r="J41" s="84">
        <v>280000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280000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7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7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06" t="s">
        <v>142</v>
      </c>
      <c r="B50" s="106"/>
      <c r="C50" s="107"/>
      <c r="D50" s="79"/>
      <c r="E50" s="79"/>
      <c r="F50" s="107"/>
      <c r="G50" s="107"/>
      <c r="H50" s="108"/>
      <c r="I50" s="106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06"/>
      <c r="B51" s="106"/>
      <c r="C51" s="107"/>
      <c r="D51" s="79"/>
      <c r="E51" s="79"/>
      <c r="F51" s="107"/>
      <c r="G51" s="107"/>
      <c r="H51" s="108"/>
      <c r="I51" s="106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69">
        <v>1</v>
      </c>
      <c r="B53" s="233">
        <v>2</v>
      </c>
      <c r="C53" s="234"/>
      <c r="D53" s="234"/>
      <c r="E53" s="234"/>
      <c r="F53" s="234"/>
      <c r="G53" s="234"/>
      <c r="H53" s="235"/>
      <c r="I53" s="69">
        <v>3</v>
      </c>
      <c r="J53" s="70">
        <v>4</v>
      </c>
      <c r="K53" s="56"/>
      <c r="L53" s="54"/>
      <c r="M53" s="54"/>
      <c r="N53" s="54"/>
    </row>
    <row r="54" spans="1:14" x14ac:dyDescent="0.25">
      <c r="A54" s="69">
        <v>1</v>
      </c>
      <c r="B54" s="90" t="s">
        <v>200</v>
      </c>
      <c r="C54" s="91"/>
      <c r="D54" s="92"/>
      <c r="E54" s="92"/>
      <c r="F54" s="91"/>
      <c r="G54" s="91"/>
      <c r="H54" s="93"/>
      <c r="I54" s="69" t="s">
        <v>167</v>
      </c>
      <c r="J54" s="73"/>
      <c r="K54" s="56"/>
      <c r="L54" s="54"/>
      <c r="M54" s="54"/>
      <c r="N54" s="54"/>
    </row>
    <row r="55" spans="1:14" x14ac:dyDescent="0.25">
      <c r="A55" s="78" t="s">
        <v>201</v>
      </c>
      <c r="B55" s="94" t="s">
        <v>29</v>
      </c>
      <c r="C55" s="107"/>
      <c r="D55" s="79"/>
      <c r="E55" s="79"/>
      <c r="F55" s="107"/>
      <c r="G55" s="107"/>
      <c r="H55" s="107"/>
      <c r="I55" s="7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07"/>
      <c r="D56" s="79"/>
      <c r="E56" s="79"/>
      <c r="F56" s="107"/>
      <c r="G56" s="107"/>
      <c r="H56" s="107"/>
      <c r="I56" s="73">
        <f>+$K$21</f>
        <v>0</v>
      </c>
      <c r="J56" s="73">
        <f>+I56*L56</f>
        <v>0</v>
      </c>
      <c r="K56" s="56"/>
      <c r="L56" s="54"/>
      <c r="M56" s="54"/>
      <c r="N56" s="54"/>
    </row>
    <row r="57" spans="1:14" x14ac:dyDescent="0.25">
      <c r="A57" s="69" t="s">
        <v>203</v>
      </c>
      <c r="B57" s="90" t="s">
        <v>204</v>
      </c>
      <c r="C57" s="91"/>
      <c r="D57" s="92"/>
      <c r="E57" s="92"/>
      <c r="F57" s="91"/>
      <c r="G57" s="91"/>
      <c r="H57" s="93"/>
      <c r="I57" s="69"/>
      <c r="J57" s="73"/>
      <c r="K57" s="56"/>
      <c r="L57" s="54"/>
      <c r="M57" s="54"/>
      <c r="N57" s="54"/>
    </row>
    <row r="58" spans="1:14" x14ac:dyDescent="0.25">
      <c r="A58" s="78" t="s">
        <v>205</v>
      </c>
      <c r="B58" s="95" t="s">
        <v>206</v>
      </c>
      <c r="C58" s="96"/>
      <c r="D58" s="97"/>
      <c r="E58" s="97"/>
      <c r="F58" s="96"/>
      <c r="G58" s="96"/>
      <c r="H58" s="98"/>
      <c r="I58" s="78"/>
      <c r="J58" s="73"/>
      <c r="K58" s="56"/>
      <c r="L58" s="54"/>
      <c r="M58" s="54"/>
      <c r="N58" s="54"/>
    </row>
    <row r="59" spans="1:14" x14ac:dyDescent="0.25">
      <c r="A59" s="78">
        <v>2</v>
      </c>
      <c r="B59" s="95" t="s">
        <v>207</v>
      </c>
      <c r="C59" s="96"/>
      <c r="D59" s="97"/>
      <c r="E59" s="97"/>
      <c r="F59" s="96"/>
      <c r="G59" s="96"/>
      <c r="H59" s="98"/>
      <c r="I59" s="78" t="s">
        <v>167</v>
      </c>
      <c r="J59" s="73"/>
      <c r="K59" s="56"/>
      <c r="L59" s="54"/>
      <c r="M59" s="54"/>
      <c r="N59" s="54"/>
    </row>
    <row r="60" spans="1:14" x14ac:dyDescent="0.25">
      <c r="A60" s="78" t="s">
        <v>208</v>
      </c>
      <c r="B60" s="95" t="s">
        <v>29</v>
      </c>
      <c r="C60" s="96"/>
      <c r="D60" s="97"/>
      <c r="E60" s="97"/>
      <c r="F60" s="96"/>
      <c r="G60" s="96"/>
      <c r="H60" s="98"/>
      <c r="I60" s="78"/>
      <c r="J60" s="73"/>
      <c r="K60" s="56"/>
      <c r="L60" s="54"/>
      <c r="M60" s="54"/>
      <c r="N60" s="54"/>
    </row>
    <row r="61" spans="1:14" x14ac:dyDescent="0.25">
      <c r="A61" s="106"/>
      <c r="B61" s="94" t="s">
        <v>209</v>
      </c>
      <c r="C61" s="107"/>
      <c r="D61" s="79"/>
      <c r="E61" s="79"/>
      <c r="F61" s="107"/>
      <c r="G61" s="107"/>
      <c r="H61" s="108"/>
      <c r="I61" s="73">
        <f>+$K$21</f>
        <v>0</v>
      </c>
      <c r="J61" s="73">
        <f>+I61*L61</f>
        <v>0</v>
      </c>
      <c r="K61" s="56"/>
      <c r="L61" s="54"/>
      <c r="M61" s="54"/>
      <c r="N61" s="54"/>
    </row>
    <row r="62" spans="1:14" x14ac:dyDescent="0.25">
      <c r="A62" s="78" t="s">
        <v>210</v>
      </c>
      <c r="B62" s="95" t="s">
        <v>211</v>
      </c>
      <c r="C62" s="96"/>
      <c r="D62" s="97"/>
      <c r="E62" s="97"/>
      <c r="F62" s="96"/>
      <c r="G62" s="96"/>
      <c r="H62" s="98"/>
      <c r="I62" s="73"/>
      <c r="J62" s="73"/>
      <c r="K62" s="56"/>
      <c r="L62" s="54"/>
      <c r="M62" s="54"/>
      <c r="N62" s="54"/>
    </row>
    <row r="63" spans="1:14" x14ac:dyDescent="0.25">
      <c r="A63" s="78" t="s">
        <v>212</v>
      </c>
      <c r="B63" s="95" t="s">
        <v>213</v>
      </c>
      <c r="C63" s="96"/>
      <c r="D63" s="97"/>
      <c r="E63" s="97"/>
      <c r="F63" s="96"/>
      <c r="G63" s="96"/>
      <c r="H63" s="98"/>
      <c r="I63" s="73">
        <f>+$K$21</f>
        <v>0</v>
      </c>
      <c r="J63" s="73">
        <f>+I63*L63</f>
        <v>0</v>
      </c>
      <c r="K63" s="56"/>
      <c r="L63" s="54"/>
      <c r="M63" s="54"/>
      <c r="N63" s="54"/>
    </row>
    <row r="64" spans="1:14" x14ac:dyDescent="0.25">
      <c r="A64" s="78" t="s">
        <v>214</v>
      </c>
      <c r="B64" s="95" t="s">
        <v>215</v>
      </c>
      <c r="C64" s="96"/>
      <c r="D64" s="97"/>
      <c r="E64" s="97"/>
      <c r="F64" s="96"/>
      <c r="G64" s="96"/>
      <c r="H64" s="98"/>
      <c r="I64" s="73"/>
      <c r="J64" s="73"/>
      <c r="K64" s="56"/>
      <c r="L64" s="54"/>
      <c r="M64" s="54"/>
      <c r="N64" s="54"/>
    </row>
    <row r="65" spans="1:14" x14ac:dyDescent="0.25">
      <c r="A65" s="78" t="s">
        <v>216</v>
      </c>
      <c r="B65" s="95" t="s">
        <v>215</v>
      </c>
      <c r="C65" s="96"/>
      <c r="D65" s="97"/>
      <c r="E65" s="97"/>
      <c r="F65" s="96"/>
      <c r="G65" s="96"/>
      <c r="H65" s="98"/>
      <c r="I65" s="73"/>
      <c r="J65" s="73"/>
      <c r="K65" s="56"/>
      <c r="L65" s="54"/>
      <c r="M65" s="54"/>
      <c r="N65" s="54"/>
    </row>
    <row r="66" spans="1:14" x14ac:dyDescent="0.25">
      <c r="A66" s="78">
        <v>3</v>
      </c>
      <c r="B66" s="95" t="s">
        <v>217</v>
      </c>
      <c r="C66" s="96"/>
      <c r="D66" s="97"/>
      <c r="E66" s="97"/>
      <c r="F66" s="96"/>
      <c r="G66" s="96"/>
      <c r="H66" s="98"/>
      <c r="I66" s="73">
        <f>+$K$21</f>
        <v>0</v>
      </c>
      <c r="J66" s="73">
        <f>+I66*L66</f>
        <v>0</v>
      </c>
      <c r="K66" s="56"/>
      <c r="L66" s="54"/>
      <c r="M66" s="54"/>
      <c r="N66" s="54"/>
    </row>
    <row r="67" spans="1:14" x14ac:dyDescent="0.25">
      <c r="A67" s="69"/>
      <c r="B67" s="69" t="s">
        <v>166</v>
      </c>
      <c r="C67" s="91"/>
      <c r="D67" s="92"/>
      <c r="E67" s="92"/>
      <c r="F67" s="91"/>
      <c r="G67" s="91"/>
      <c r="H67" s="93"/>
      <c r="I67" s="69" t="s">
        <v>167</v>
      </c>
      <c r="J67" s="73">
        <f>+ SUM(J54:J66)</f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01"/>
      <c r="C71" s="99"/>
      <c r="D71" s="59" t="s">
        <v>309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01"/>
      <c r="C73" s="99"/>
      <c r="D73" s="242" t="s">
        <v>345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47.25" customHeight="1" x14ac:dyDescent="0.25">
      <c r="A74" s="100"/>
      <c r="B74" s="101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78" t="s">
        <v>135</v>
      </c>
      <c r="B77" s="236" t="s">
        <v>169</v>
      </c>
      <c r="C77" s="237"/>
      <c r="D77" s="237"/>
      <c r="E77" s="237"/>
      <c r="F77" s="238"/>
      <c r="G77" s="78" t="s">
        <v>171</v>
      </c>
      <c r="H77" s="78" t="s">
        <v>171</v>
      </c>
      <c r="I77" s="78" t="s">
        <v>223</v>
      </c>
      <c r="J77" s="78" t="s">
        <v>172</v>
      </c>
      <c r="K77" s="56"/>
      <c r="L77" s="54"/>
      <c r="M77" s="54"/>
      <c r="N77" s="54"/>
    </row>
    <row r="78" spans="1:14" x14ac:dyDescent="0.25">
      <c r="A78" s="106" t="s">
        <v>142</v>
      </c>
      <c r="B78" s="244"/>
      <c r="C78" s="245"/>
      <c r="D78" s="245"/>
      <c r="E78" s="245"/>
      <c r="F78" s="246"/>
      <c r="G78" s="106" t="s">
        <v>224</v>
      </c>
      <c r="H78" s="106" t="s">
        <v>225</v>
      </c>
      <c r="I78" s="106" t="s">
        <v>226</v>
      </c>
      <c r="J78" s="106" t="s">
        <v>176</v>
      </c>
      <c r="K78" s="56"/>
      <c r="L78" s="54"/>
      <c r="M78" s="54"/>
      <c r="N78" s="54"/>
    </row>
    <row r="79" spans="1:14" x14ac:dyDescent="0.25">
      <c r="A79" s="106"/>
      <c r="B79" s="244"/>
      <c r="C79" s="245"/>
      <c r="D79" s="245"/>
      <c r="E79" s="245"/>
      <c r="F79" s="246"/>
      <c r="G79" s="106"/>
      <c r="H79" s="106" t="s">
        <v>227</v>
      </c>
      <c r="I79" s="106" t="s">
        <v>179</v>
      </c>
      <c r="J79" s="106"/>
      <c r="K79" s="56"/>
      <c r="L79" s="54"/>
      <c r="M79" s="54"/>
      <c r="N79" s="54"/>
    </row>
    <row r="80" spans="1:14" x14ac:dyDescent="0.25">
      <c r="A80" s="69">
        <v>1</v>
      </c>
      <c r="B80" s="250">
        <v>2</v>
      </c>
      <c r="C80" s="251"/>
      <c r="D80" s="251"/>
      <c r="E80" s="251"/>
      <c r="F80" s="252"/>
      <c r="G80" s="69">
        <v>3</v>
      </c>
      <c r="H80" s="69">
        <v>4</v>
      </c>
      <c r="I80" s="69">
        <v>5</v>
      </c>
      <c r="J80" s="69">
        <v>6</v>
      </c>
      <c r="K80" s="56"/>
      <c r="L80" s="54"/>
      <c r="M80" s="54"/>
      <c r="N80" s="54"/>
    </row>
    <row r="81" spans="1:14" x14ac:dyDescent="0.25">
      <c r="A81" s="69">
        <v>1</v>
      </c>
      <c r="B81" s="247"/>
      <c r="C81" s="248"/>
      <c r="D81" s="248"/>
      <c r="E81" s="248"/>
      <c r="F81" s="249"/>
      <c r="G81" s="69"/>
      <c r="H81" s="69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69">
        <v>2</v>
      </c>
      <c r="B82" s="247"/>
      <c r="C82" s="248"/>
      <c r="D82" s="248"/>
      <c r="E82" s="248"/>
      <c r="F82" s="249"/>
      <c r="G82" s="69"/>
      <c r="H82" s="69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69">
        <v>3</v>
      </c>
      <c r="B83" s="247"/>
      <c r="C83" s="248"/>
      <c r="D83" s="248"/>
      <c r="E83" s="248"/>
      <c r="F83" s="249"/>
      <c r="G83" s="69"/>
      <c r="H83" s="69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69">
        <v>4</v>
      </c>
      <c r="B84" s="247"/>
      <c r="C84" s="248"/>
      <c r="D84" s="248"/>
      <c r="E84" s="248"/>
      <c r="F84" s="249"/>
      <c r="G84" s="69"/>
      <c r="H84" s="69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69" t="s">
        <v>167</v>
      </c>
      <c r="H85" s="69" t="s">
        <v>167</v>
      </c>
      <c r="I85" s="69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78" t="s">
        <v>135</v>
      </c>
      <c r="B89" s="236" t="s">
        <v>169</v>
      </c>
      <c r="C89" s="237"/>
      <c r="D89" s="237"/>
      <c r="E89" s="237"/>
      <c r="F89" s="237"/>
      <c r="G89" s="238"/>
      <c r="H89" s="78" t="s">
        <v>171</v>
      </c>
      <c r="I89" s="7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06" t="s">
        <v>142</v>
      </c>
      <c r="B90" s="106"/>
      <c r="C90" s="107"/>
      <c r="D90" s="107"/>
      <c r="E90" s="107"/>
      <c r="F90" s="107"/>
      <c r="G90" s="107"/>
      <c r="H90" s="106" t="s">
        <v>230</v>
      </c>
      <c r="I90" s="106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06"/>
      <c r="B91" s="106"/>
      <c r="C91" s="107"/>
      <c r="D91" s="107"/>
      <c r="E91" s="107"/>
      <c r="F91" s="107"/>
      <c r="G91" s="107"/>
      <c r="H91" s="106" t="s">
        <v>232</v>
      </c>
      <c r="I91" s="106" t="s">
        <v>179</v>
      </c>
      <c r="J91" s="68"/>
      <c r="K91" s="56"/>
      <c r="L91" s="54"/>
      <c r="M91" s="54"/>
      <c r="N91" s="54"/>
    </row>
    <row r="92" spans="1:14" x14ac:dyDescent="0.25">
      <c r="A92" s="69">
        <v>1</v>
      </c>
      <c r="B92" s="233">
        <v>2</v>
      </c>
      <c r="C92" s="234"/>
      <c r="D92" s="234"/>
      <c r="E92" s="234"/>
      <c r="F92" s="234"/>
      <c r="G92" s="235"/>
      <c r="H92" s="69">
        <v>3</v>
      </c>
      <c r="I92" s="69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01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7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78" t="s">
        <v>234</v>
      </c>
      <c r="I99" s="78" t="s">
        <v>235</v>
      </c>
      <c r="J99" s="78" t="s">
        <v>172</v>
      </c>
      <c r="K99" s="56"/>
      <c r="L99" s="54"/>
      <c r="M99" s="54"/>
      <c r="N99" s="54"/>
    </row>
    <row r="100" spans="1:14" x14ac:dyDescent="0.25">
      <c r="A100" s="106" t="s">
        <v>142</v>
      </c>
      <c r="B100" s="236"/>
      <c r="C100" s="237"/>
      <c r="D100" s="237"/>
      <c r="E100" s="237"/>
      <c r="F100" s="236" t="s">
        <v>236</v>
      </c>
      <c r="G100" s="238"/>
      <c r="H100" s="106" t="s">
        <v>237</v>
      </c>
      <c r="I100" s="106" t="s">
        <v>220</v>
      </c>
      <c r="J100" s="106" t="s">
        <v>238</v>
      </c>
      <c r="K100" s="56"/>
      <c r="L100" s="54"/>
      <c r="M100" s="54"/>
      <c r="N100" s="54"/>
    </row>
    <row r="101" spans="1:14" x14ac:dyDescent="0.25">
      <c r="A101" s="106"/>
      <c r="B101" s="236"/>
      <c r="C101" s="237"/>
      <c r="D101" s="237"/>
      <c r="E101" s="237"/>
      <c r="F101" s="236" t="s">
        <v>239</v>
      </c>
      <c r="G101" s="238"/>
      <c r="H101" s="106" t="s">
        <v>240</v>
      </c>
      <c r="I101" s="106"/>
      <c r="J101" s="106"/>
      <c r="K101" s="56"/>
      <c r="L101" s="54"/>
      <c r="M101" s="54"/>
      <c r="N101" s="54"/>
    </row>
    <row r="102" spans="1:14" x14ac:dyDescent="0.25">
      <c r="A102" s="69">
        <v>1</v>
      </c>
      <c r="B102" s="250">
        <v>2</v>
      </c>
      <c r="C102" s="251"/>
      <c r="D102" s="251"/>
      <c r="E102" s="251"/>
      <c r="F102" s="233">
        <v>3</v>
      </c>
      <c r="G102" s="235"/>
      <c r="H102" s="69">
        <v>4</v>
      </c>
      <c r="I102" s="69">
        <v>5</v>
      </c>
      <c r="J102" s="69">
        <v>6</v>
      </c>
      <c r="K102" s="56"/>
      <c r="L102" s="118"/>
      <c r="M102" s="54"/>
      <c r="N102" s="54"/>
    </row>
    <row r="103" spans="1:14" x14ac:dyDescent="0.25">
      <c r="A103" s="69">
        <v>1</v>
      </c>
      <c r="B103" s="112"/>
      <c r="C103" s="114"/>
      <c r="D103" s="114"/>
      <c r="E103" s="114"/>
      <c r="F103" s="115"/>
      <c r="G103" s="116"/>
      <c r="H103" s="84"/>
      <c r="I103" s="69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69">
        <v>2</v>
      </c>
      <c r="B104" s="112"/>
      <c r="C104" s="114"/>
      <c r="D104" s="114"/>
      <c r="E104" s="114"/>
      <c r="F104" s="115"/>
      <c r="G104" s="116"/>
      <c r="H104" s="84"/>
      <c r="I104" s="69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69">
        <v>3</v>
      </c>
      <c r="B105" s="112"/>
      <c r="C105" s="114"/>
      <c r="D105" s="114"/>
      <c r="E105" s="114"/>
      <c r="F105" s="115"/>
      <c r="G105" s="116"/>
      <c r="H105" s="84"/>
      <c r="I105" s="69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69">
        <v>4</v>
      </c>
      <c r="B106" s="112"/>
      <c r="C106" s="114"/>
      <c r="D106" s="114"/>
      <c r="E106" s="114"/>
      <c r="F106" s="115"/>
      <c r="G106" s="116"/>
      <c r="H106" s="84"/>
      <c r="I106" s="69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16"/>
      <c r="H107" s="69" t="s">
        <v>167</v>
      </c>
      <c r="I107" s="69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78" t="s">
        <v>135</v>
      </c>
      <c r="B111" s="236" t="s">
        <v>218</v>
      </c>
      <c r="C111" s="237"/>
      <c r="D111" s="237"/>
      <c r="E111" s="237"/>
      <c r="F111" s="237"/>
      <c r="G111" s="238"/>
      <c r="H111" s="78" t="s">
        <v>171</v>
      </c>
      <c r="I111" s="7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06" t="s">
        <v>142</v>
      </c>
      <c r="B112" s="106"/>
      <c r="C112" s="107"/>
      <c r="D112" s="107"/>
      <c r="E112" s="107"/>
      <c r="F112" s="107"/>
      <c r="G112" s="107"/>
      <c r="H112" s="106"/>
      <c r="I112" s="106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06"/>
      <c r="B113" s="106"/>
      <c r="C113" s="107"/>
      <c r="D113" s="107"/>
      <c r="E113" s="107"/>
      <c r="F113" s="107"/>
      <c r="G113" s="107"/>
      <c r="H113" s="106"/>
      <c r="I113" s="106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69">
        <v>1</v>
      </c>
      <c r="B114" s="233">
        <v>2</v>
      </c>
      <c r="C114" s="234"/>
      <c r="D114" s="234"/>
      <c r="E114" s="234"/>
      <c r="F114" s="234"/>
      <c r="G114" s="235"/>
      <c r="H114" s="69">
        <v>3</v>
      </c>
      <c r="I114" s="69">
        <v>4</v>
      </c>
      <c r="J114" s="70">
        <v>5</v>
      </c>
      <c r="K114" s="56"/>
      <c r="L114" s="54"/>
      <c r="M114" s="54"/>
      <c r="N114" s="54"/>
    </row>
    <row r="115" spans="1:14" x14ac:dyDescent="0.25">
      <c r="A115" s="69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69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69"/>
      <c r="B117" s="112" t="s">
        <v>166</v>
      </c>
      <c r="C117" s="114"/>
      <c r="D117" s="114"/>
      <c r="E117" s="114"/>
      <c r="F117" s="114"/>
      <c r="G117" s="114"/>
      <c r="H117" s="69" t="s">
        <v>167</v>
      </c>
      <c r="I117" s="69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78" t="s">
        <v>135</v>
      </c>
      <c r="B121" s="236" t="s">
        <v>169</v>
      </c>
      <c r="C121" s="237"/>
      <c r="D121" s="237"/>
      <c r="E121" s="237"/>
      <c r="F121" s="237"/>
      <c r="G121" s="238"/>
      <c r="H121" s="78" t="s">
        <v>247</v>
      </c>
      <c r="I121" s="7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06" t="s">
        <v>142</v>
      </c>
      <c r="B122" s="106"/>
      <c r="C122" s="107"/>
      <c r="D122" s="107"/>
      <c r="E122" s="107"/>
      <c r="F122" s="107"/>
      <c r="G122" s="107"/>
      <c r="H122" s="106"/>
      <c r="I122" s="106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06"/>
      <c r="B123" s="106"/>
      <c r="C123" s="107"/>
      <c r="D123" s="107"/>
      <c r="E123" s="107"/>
      <c r="F123" s="107"/>
      <c r="G123" s="107"/>
      <c r="H123" s="106"/>
      <c r="I123" s="106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69">
        <v>1</v>
      </c>
      <c r="B124" s="233">
        <v>2</v>
      </c>
      <c r="C124" s="234"/>
      <c r="D124" s="234"/>
      <c r="E124" s="234"/>
      <c r="F124" s="234"/>
      <c r="G124" s="235"/>
      <c r="H124" s="69">
        <v>3</v>
      </c>
      <c r="I124" s="69">
        <v>4</v>
      </c>
      <c r="J124" s="70">
        <v>5</v>
      </c>
      <c r="K124" s="56"/>
      <c r="L124" s="54"/>
      <c r="M124" s="54"/>
      <c r="N124" s="54"/>
    </row>
    <row r="125" spans="1:14" x14ac:dyDescent="0.25">
      <c r="A125" s="69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69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69"/>
      <c r="B127" s="112" t="s">
        <v>166</v>
      </c>
      <c r="C127" s="114"/>
      <c r="D127" s="114"/>
      <c r="E127" s="114"/>
      <c r="F127" s="114"/>
      <c r="G127" s="114"/>
      <c r="H127" s="69" t="s">
        <v>167</v>
      </c>
      <c r="I127" s="69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7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7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06" t="s">
        <v>142</v>
      </c>
      <c r="B132" s="106"/>
      <c r="C132" s="107"/>
      <c r="D132" s="107"/>
      <c r="E132" s="107"/>
      <c r="F132" s="107"/>
      <c r="G132" s="107"/>
      <c r="H132" s="120"/>
      <c r="I132" s="106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06"/>
      <c r="B133" s="106"/>
      <c r="C133" s="107"/>
      <c r="D133" s="107"/>
      <c r="E133" s="107"/>
      <c r="F133" s="107"/>
      <c r="G133" s="107"/>
      <c r="H133" s="121"/>
      <c r="I133" s="106"/>
      <c r="J133" s="68"/>
      <c r="K133" s="56"/>
      <c r="L133" s="54"/>
      <c r="M133" s="54"/>
      <c r="N133" s="54"/>
    </row>
    <row r="134" spans="1:14" x14ac:dyDescent="0.25">
      <c r="A134" s="69">
        <v>1</v>
      </c>
      <c r="B134" s="233">
        <v>2</v>
      </c>
      <c r="C134" s="234"/>
      <c r="D134" s="234"/>
      <c r="E134" s="234"/>
      <c r="F134" s="234"/>
      <c r="G134" s="234"/>
      <c r="H134" s="235"/>
      <c r="I134" s="69">
        <v>3</v>
      </c>
      <c r="J134" s="70">
        <v>4</v>
      </c>
      <c r="K134" s="56"/>
      <c r="L134" s="54"/>
      <c r="M134" s="54"/>
      <c r="N134" s="54"/>
    </row>
    <row r="135" spans="1:14" x14ac:dyDescent="0.25">
      <c r="A135" s="69">
        <v>1</v>
      </c>
      <c r="B135" s="112"/>
      <c r="C135" s="114"/>
      <c r="D135" s="114"/>
      <c r="E135" s="114"/>
      <c r="F135" s="114"/>
      <c r="G135" s="114"/>
      <c r="H135" s="114"/>
      <c r="I135" s="119">
        <v>0</v>
      </c>
      <c r="J135" s="84">
        <v>0</v>
      </c>
      <c r="K135" s="56"/>
      <c r="L135" s="54"/>
      <c r="M135" s="54"/>
      <c r="N135" s="54"/>
    </row>
    <row r="136" spans="1:14" x14ac:dyDescent="0.25">
      <c r="A136" s="69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69"/>
      <c r="B137" s="112" t="s">
        <v>166</v>
      </c>
      <c r="C137" s="114"/>
      <c r="D137" s="114"/>
      <c r="E137" s="114"/>
      <c r="F137" s="114"/>
      <c r="G137" s="114"/>
      <c r="H137" s="114"/>
      <c r="I137" s="69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78" t="s">
        <v>135</v>
      </c>
      <c r="B141" s="236" t="s">
        <v>169</v>
      </c>
      <c r="C141" s="237"/>
      <c r="D141" s="237"/>
      <c r="E141" s="237"/>
      <c r="F141" s="237"/>
      <c r="G141" s="238"/>
      <c r="H141" s="78" t="s">
        <v>171</v>
      </c>
      <c r="I141" s="78" t="s">
        <v>255</v>
      </c>
      <c r="J141" s="78" t="s">
        <v>172</v>
      </c>
    </row>
    <row r="142" spans="1:14" x14ac:dyDescent="0.25">
      <c r="A142" s="106" t="s">
        <v>142</v>
      </c>
      <c r="B142" s="106"/>
      <c r="C142" s="107"/>
      <c r="D142" s="107"/>
      <c r="E142" s="107"/>
      <c r="F142" s="107"/>
      <c r="G142" s="107"/>
      <c r="H142" s="106"/>
      <c r="I142" s="106" t="s">
        <v>256</v>
      </c>
      <c r="J142" s="106" t="s">
        <v>219</v>
      </c>
    </row>
    <row r="143" spans="1:14" x14ac:dyDescent="0.25">
      <c r="A143" s="106"/>
      <c r="B143" s="106"/>
      <c r="C143" s="107"/>
      <c r="D143" s="107"/>
      <c r="E143" s="107"/>
      <c r="F143" s="107"/>
      <c r="G143" s="107"/>
      <c r="H143" s="106"/>
      <c r="I143" s="106" t="s">
        <v>179</v>
      </c>
      <c r="J143" s="106"/>
    </row>
    <row r="144" spans="1:14" x14ac:dyDescent="0.25">
      <c r="A144" s="69">
        <v>1</v>
      </c>
      <c r="B144" s="233">
        <v>2</v>
      </c>
      <c r="C144" s="234"/>
      <c r="D144" s="234"/>
      <c r="E144" s="234"/>
      <c r="F144" s="234"/>
      <c r="G144" s="235"/>
      <c r="H144" s="69">
        <v>3</v>
      </c>
      <c r="I144" s="69">
        <v>4</v>
      </c>
      <c r="J144" s="69">
        <v>5</v>
      </c>
    </row>
    <row r="145" spans="1:10" x14ac:dyDescent="0.25">
      <c r="A145" s="69">
        <v>1</v>
      </c>
      <c r="B145" s="109"/>
      <c r="C145" s="111"/>
      <c r="D145" s="111"/>
      <c r="E145" s="111"/>
      <c r="F145" s="111"/>
      <c r="G145" s="111"/>
      <c r="H145" s="84">
        <v>0</v>
      </c>
      <c r="I145" s="84">
        <v>0</v>
      </c>
      <c r="J145" s="84">
        <f t="shared" ref="J145:J150" si="0">SUM(H145*I145)</f>
        <v>0</v>
      </c>
    </row>
    <row r="146" spans="1:10" x14ac:dyDescent="0.25">
      <c r="A146" s="69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 t="shared" si="0"/>
        <v>0</v>
      </c>
    </row>
    <row r="147" spans="1:10" x14ac:dyDescent="0.25">
      <c r="A147" s="69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si="0"/>
        <v>0</v>
      </c>
    </row>
    <row r="148" spans="1:10" x14ac:dyDescent="0.25">
      <c r="A148" s="69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69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69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69"/>
      <c r="B151" s="112" t="s">
        <v>166</v>
      </c>
      <c r="C151" s="114"/>
      <c r="D151" s="114"/>
      <c r="E151" s="114"/>
      <c r="F151" s="114"/>
      <c r="G151" s="114"/>
      <c r="H151" s="69" t="s">
        <v>167</v>
      </c>
      <c r="I151" s="69" t="s">
        <v>167</v>
      </c>
      <c r="J151" s="84">
        <f>J145+J146+J147+J148+J149+J150</f>
        <v>0</v>
      </c>
    </row>
  </sheetData>
  <mergeCells count="59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E7:J8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D73:J74"/>
    <mergeCell ref="B92:G92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A119:J119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11:G111"/>
    <mergeCell ref="B114:G114"/>
    <mergeCell ref="B141:G141"/>
    <mergeCell ref="B144:G144"/>
    <mergeCell ref="B121:G121"/>
    <mergeCell ref="B124:G124"/>
    <mergeCell ref="A129:J129"/>
    <mergeCell ref="B131:H131"/>
    <mergeCell ref="B134:H134"/>
    <mergeCell ref="A139:J139"/>
  </mergeCells>
  <pageMargins left="0.7" right="0.7" top="0.75" bottom="0.75" header="0.3" footer="0.3"/>
  <pageSetup paperSize="9" scale="54" fitToHeight="0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FFFF00"/>
    <pageSetUpPr fitToPage="1"/>
  </sheetPr>
  <dimension ref="A1:N151"/>
  <sheetViews>
    <sheetView view="pageBreakPreview" topLeftCell="A19" zoomScaleSheetLayoutView="100" workbookViewId="0">
      <selection activeCell="J43" sqref="J43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308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346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51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78" t="s">
        <v>135</v>
      </c>
      <c r="B11" s="78" t="s">
        <v>136</v>
      </c>
      <c r="C11" s="78" t="s">
        <v>137</v>
      </c>
      <c r="D11" s="233" t="s">
        <v>138</v>
      </c>
      <c r="E11" s="234"/>
      <c r="F11" s="234"/>
      <c r="G11" s="235"/>
      <c r="H11" s="78" t="s">
        <v>139</v>
      </c>
      <c r="I11" s="7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06" t="s">
        <v>142</v>
      </c>
      <c r="B12" s="106" t="s">
        <v>143</v>
      </c>
      <c r="C12" s="106" t="s">
        <v>144</v>
      </c>
      <c r="D12" s="78" t="s">
        <v>145</v>
      </c>
      <c r="E12" s="233" t="s">
        <v>29</v>
      </c>
      <c r="F12" s="234"/>
      <c r="G12" s="235"/>
      <c r="H12" s="106" t="s">
        <v>146</v>
      </c>
      <c r="I12" s="106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06"/>
      <c r="B13" s="106" t="s">
        <v>149</v>
      </c>
      <c r="C13" s="106" t="s">
        <v>150</v>
      </c>
      <c r="D13" s="106"/>
      <c r="E13" s="78" t="s">
        <v>151</v>
      </c>
      <c r="F13" s="78" t="s">
        <v>152</v>
      </c>
      <c r="G13" s="78" t="s">
        <v>152</v>
      </c>
      <c r="H13" s="106" t="s">
        <v>153</v>
      </c>
      <c r="I13" s="106"/>
      <c r="J13" s="68" t="s">
        <v>154</v>
      </c>
      <c r="K13" s="56"/>
      <c r="L13" s="54"/>
      <c r="M13" s="54"/>
      <c r="N13" s="54"/>
    </row>
    <row r="14" spans="1:14" x14ac:dyDescent="0.25">
      <c r="A14" s="106"/>
      <c r="B14" s="106"/>
      <c r="C14" s="106"/>
      <c r="D14" s="106"/>
      <c r="E14" s="106" t="s">
        <v>153</v>
      </c>
      <c r="F14" s="106" t="s">
        <v>155</v>
      </c>
      <c r="G14" s="106" t="s">
        <v>156</v>
      </c>
      <c r="H14" s="106" t="s">
        <v>157</v>
      </c>
      <c r="I14" s="106"/>
      <c r="J14" s="68" t="s">
        <v>158</v>
      </c>
      <c r="K14" s="56"/>
      <c r="L14" s="54"/>
      <c r="M14" s="54"/>
      <c r="N14" s="54"/>
    </row>
    <row r="15" spans="1:14" x14ac:dyDescent="0.25">
      <c r="A15" s="106"/>
      <c r="B15" s="106"/>
      <c r="C15" s="106"/>
      <c r="D15" s="106"/>
      <c r="E15" s="106" t="s">
        <v>159</v>
      </c>
      <c r="F15" s="106" t="s">
        <v>160</v>
      </c>
      <c r="G15" s="106" t="s">
        <v>160</v>
      </c>
      <c r="H15" s="106"/>
      <c r="I15" s="106"/>
      <c r="J15" s="68" t="s">
        <v>161</v>
      </c>
      <c r="K15" s="56"/>
      <c r="L15" s="54"/>
      <c r="M15" s="54"/>
      <c r="N15" s="54"/>
    </row>
    <row r="16" spans="1:14" x14ac:dyDescent="0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69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69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69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69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69" t="s">
        <v>167</v>
      </c>
      <c r="D21" s="73">
        <f>+SUM(D17:D20)</f>
        <v>0</v>
      </c>
      <c r="E21" s="69" t="s">
        <v>167</v>
      </c>
      <c r="F21" s="69" t="s">
        <v>167</v>
      </c>
      <c r="G21" s="69" t="s">
        <v>167</v>
      </c>
      <c r="H21" s="76" t="s">
        <v>167</v>
      </c>
      <c r="I21" s="69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78" t="s">
        <v>135</v>
      </c>
      <c r="B25" s="236" t="s">
        <v>169</v>
      </c>
      <c r="C25" s="237"/>
      <c r="D25" s="237"/>
      <c r="E25" s="237"/>
      <c r="F25" s="238"/>
      <c r="G25" s="78" t="s">
        <v>170</v>
      </c>
      <c r="H25" s="78" t="s">
        <v>171</v>
      </c>
      <c r="I25" s="7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06" t="s">
        <v>142</v>
      </c>
      <c r="B26" s="106"/>
      <c r="C26" s="79"/>
      <c r="D26" s="79"/>
      <c r="E26" s="79"/>
      <c r="F26" s="80"/>
      <c r="G26" s="106" t="s">
        <v>173</v>
      </c>
      <c r="H26" s="106" t="s">
        <v>174</v>
      </c>
      <c r="I26" s="106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06"/>
      <c r="B27" s="106"/>
      <c r="C27" s="79"/>
      <c r="D27" s="79"/>
      <c r="E27" s="79"/>
      <c r="F27" s="80"/>
      <c r="G27" s="106" t="s">
        <v>177</v>
      </c>
      <c r="H27" s="106" t="s">
        <v>178</v>
      </c>
      <c r="I27" s="106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291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78" t="s">
        <v>135</v>
      </c>
      <c r="B36" s="236" t="s">
        <v>169</v>
      </c>
      <c r="C36" s="237"/>
      <c r="D36" s="237"/>
      <c r="E36" s="237"/>
      <c r="F36" s="238"/>
      <c r="G36" s="78" t="s">
        <v>181</v>
      </c>
      <c r="H36" s="78" t="s">
        <v>171</v>
      </c>
      <c r="I36" s="7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06" t="s">
        <v>142</v>
      </c>
      <c r="B37" s="106"/>
      <c r="C37" s="79"/>
      <c r="D37" s="79"/>
      <c r="E37" s="79"/>
      <c r="F37" s="80"/>
      <c r="G37" s="106" t="s">
        <v>174</v>
      </c>
      <c r="H37" s="106" t="s">
        <v>183</v>
      </c>
      <c r="I37" s="106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06"/>
      <c r="B38" s="106"/>
      <c r="C38" s="79"/>
      <c r="D38" s="79"/>
      <c r="E38" s="79"/>
      <c r="F38" s="80"/>
      <c r="G38" s="106" t="s">
        <v>185</v>
      </c>
      <c r="H38" s="106" t="s">
        <v>186</v>
      </c>
      <c r="I38" s="106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 t="s">
        <v>279</v>
      </c>
      <c r="C41" s="240"/>
      <c r="D41" s="240"/>
      <c r="E41" s="240"/>
      <c r="F41" s="241"/>
      <c r="G41" s="76">
        <v>2</v>
      </c>
      <c r="H41" s="76">
        <v>1</v>
      </c>
      <c r="I41" s="76">
        <v>100000</v>
      </c>
      <c r="J41" s="84">
        <f>+H41*I41*G41</f>
        <v>200000</v>
      </c>
      <c r="K41" s="56"/>
      <c r="L41" s="54"/>
      <c r="M41" s="54"/>
      <c r="N41" s="54"/>
    </row>
    <row r="42" spans="1:14" x14ac:dyDescent="0.25">
      <c r="A42" s="76">
        <v>2</v>
      </c>
      <c r="B42" s="233" t="s">
        <v>280</v>
      </c>
      <c r="C42" s="234"/>
      <c r="D42" s="234"/>
      <c r="E42" s="234"/>
      <c r="F42" s="235"/>
      <c r="G42" s="76">
        <v>1</v>
      </c>
      <c r="H42" s="76">
        <v>12</v>
      </c>
      <c r="I42" s="76">
        <v>3750</v>
      </c>
      <c r="J42" s="83">
        <v>74838</v>
      </c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J41+J42</f>
        <v>274838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7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7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06" t="s">
        <v>142</v>
      </c>
      <c r="B50" s="106"/>
      <c r="C50" s="107"/>
      <c r="D50" s="79"/>
      <c r="E50" s="79"/>
      <c r="F50" s="107"/>
      <c r="G50" s="107"/>
      <c r="H50" s="108"/>
      <c r="I50" s="106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06"/>
      <c r="B51" s="106"/>
      <c r="C51" s="107"/>
      <c r="D51" s="79"/>
      <c r="E51" s="79"/>
      <c r="F51" s="107"/>
      <c r="G51" s="107"/>
      <c r="H51" s="108"/>
      <c r="I51" s="106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69">
        <v>1</v>
      </c>
      <c r="B53" s="233">
        <v>2</v>
      </c>
      <c r="C53" s="234"/>
      <c r="D53" s="234"/>
      <c r="E53" s="234"/>
      <c r="F53" s="234"/>
      <c r="G53" s="234"/>
      <c r="H53" s="235"/>
      <c r="I53" s="69">
        <v>3</v>
      </c>
      <c r="J53" s="70">
        <v>4</v>
      </c>
      <c r="K53" s="56"/>
      <c r="L53" s="54"/>
      <c r="M53" s="54"/>
      <c r="N53" s="54"/>
    </row>
    <row r="54" spans="1:14" x14ac:dyDescent="0.25">
      <c r="A54" s="69">
        <v>1</v>
      </c>
      <c r="B54" s="90" t="s">
        <v>200</v>
      </c>
      <c r="C54" s="91"/>
      <c r="D54" s="92"/>
      <c r="E54" s="92"/>
      <c r="F54" s="91"/>
      <c r="G54" s="91"/>
      <c r="H54" s="93"/>
      <c r="I54" s="69" t="s">
        <v>167</v>
      </c>
      <c r="J54" s="73"/>
      <c r="K54" s="56"/>
      <c r="L54" s="54"/>
      <c r="M54" s="54"/>
      <c r="N54" s="54"/>
    </row>
    <row r="55" spans="1:14" x14ac:dyDescent="0.25">
      <c r="A55" s="78" t="s">
        <v>201</v>
      </c>
      <c r="B55" s="94" t="s">
        <v>29</v>
      </c>
      <c r="C55" s="107"/>
      <c r="D55" s="79"/>
      <c r="E55" s="79"/>
      <c r="F55" s="107"/>
      <c r="G55" s="107"/>
      <c r="H55" s="107"/>
      <c r="I55" s="7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07"/>
      <c r="D56" s="79"/>
      <c r="E56" s="79"/>
      <c r="F56" s="107"/>
      <c r="G56" s="107"/>
      <c r="H56" s="107"/>
      <c r="I56" s="73">
        <f>+$K$21</f>
        <v>0</v>
      </c>
      <c r="J56" s="73">
        <f>+I56*L56</f>
        <v>0</v>
      </c>
      <c r="K56" s="56"/>
      <c r="L56" s="54"/>
      <c r="M56" s="54"/>
      <c r="N56" s="54"/>
    </row>
    <row r="57" spans="1:14" x14ac:dyDescent="0.25">
      <c r="A57" s="69" t="s">
        <v>203</v>
      </c>
      <c r="B57" s="90" t="s">
        <v>204</v>
      </c>
      <c r="C57" s="91"/>
      <c r="D57" s="92"/>
      <c r="E57" s="92"/>
      <c r="F57" s="91"/>
      <c r="G57" s="91"/>
      <c r="H57" s="93"/>
      <c r="I57" s="69"/>
      <c r="J57" s="73"/>
      <c r="K57" s="56"/>
      <c r="L57" s="54"/>
      <c r="M57" s="54"/>
      <c r="N57" s="54"/>
    </row>
    <row r="58" spans="1:14" x14ac:dyDescent="0.25">
      <c r="A58" s="78" t="s">
        <v>205</v>
      </c>
      <c r="B58" s="95" t="s">
        <v>206</v>
      </c>
      <c r="C58" s="96"/>
      <c r="D58" s="97"/>
      <c r="E58" s="97"/>
      <c r="F58" s="96"/>
      <c r="G58" s="96"/>
      <c r="H58" s="98"/>
      <c r="I58" s="78"/>
      <c r="J58" s="73"/>
      <c r="K58" s="56"/>
      <c r="L58" s="54"/>
      <c r="M58" s="54"/>
      <c r="N58" s="54"/>
    </row>
    <row r="59" spans="1:14" x14ac:dyDescent="0.25">
      <c r="A59" s="78">
        <v>2</v>
      </c>
      <c r="B59" s="95" t="s">
        <v>207</v>
      </c>
      <c r="C59" s="96"/>
      <c r="D59" s="97"/>
      <c r="E59" s="97"/>
      <c r="F59" s="96"/>
      <c r="G59" s="96"/>
      <c r="H59" s="98"/>
      <c r="I59" s="78" t="s">
        <v>167</v>
      </c>
      <c r="J59" s="73"/>
      <c r="K59" s="56"/>
      <c r="L59" s="54"/>
      <c r="M59" s="54"/>
      <c r="N59" s="54"/>
    </row>
    <row r="60" spans="1:14" x14ac:dyDescent="0.25">
      <c r="A60" s="78" t="s">
        <v>208</v>
      </c>
      <c r="B60" s="95" t="s">
        <v>29</v>
      </c>
      <c r="C60" s="96"/>
      <c r="D60" s="97"/>
      <c r="E60" s="97"/>
      <c r="F60" s="96"/>
      <c r="G60" s="96"/>
      <c r="H60" s="98"/>
      <c r="I60" s="78"/>
      <c r="J60" s="73"/>
      <c r="K60" s="56"/>
      <c r="L60" s="54"/>
      <c r="M60" s="54"/>
      <c r="N60" s="54"/>
    </row>
    <row r="61" spans="1:14" x14ac:dyDescent="0.25">
      <c r="A61" s="106"/>
      <c r="B61" s="94" t="s">
        <v>209</v>
      </c>
      <c r="C61" s="107"/>
      <c r="D61" s="79"/>
      <c r="E61" s="79"/>
      <c r="F61" s="107"/>
      <c r="G61" s="107"/>
      <c r="H61" s="108"/>
      <c r="I61" s="73">
        <f>+$K$21</f>
        <v>0</v>
      </c>
      <c r="J61" s="73">
        <f>+I61*L61</f>
        <v>0</v>
      </c>
      <c r="K61" s="56"/>
      <c r="L61" s="54"/>
      <c r="M61" s="54"/>
      <c r="N61" s="54"/>
    </row>
    <row r="62" spans="1:14" x14ac:dyDescent="0.25">
      <c r="A62" s="78" t="s">
        <v>210</v>
      </c>
      <c r="B62" s="95" t="s">
        <v>211</v>
      </c>
      <c r="C62" s="96"/>
      <c r="D62" s="97"/>
      <c r="E62" s="97"/>
      <c r="F62" s="96"/>
      <c r="G62" s="96"/>
      <c r="H62" s="98"/>
      <c r="I62" s="73"/>
      <c r="J62" s="73"/>
      <c r="K62" s="56"/>
      <c r="L62" s="54"/>
      <c r="M62" s="54"/>
      <c r="N62" s="54"/>
    </row>
    <row r="63" spans="1:14" x14ac:dyDescent="0.25">
      <c r="A63" s="78" t="s">
        <v>212</v>
      </c>
      <c r="B63" s="95" t="s">
        <v>213</v>
      </c>
      <c r="C63" s="96"/>
      <c r="D63" s="97"/>
      <c r="E63" s="97"/>
      <c r="F63" s="96"/>
      <c r="G63" s="96"/>
      <c r="H63" s="98"/>
      <c r="I63" s="73">
        <f>+$K$21</f>
        <v>0</v>
      </c>
      <c r="J63" s="73">
        <f>+I63*L63</f>
        <v>0</v>
      </c>
      <c r="K63" s="56"/>
      <c r="L63" s="54"/>
      <c r="M63" s="54"/>
      <c r="N63" s="54"/>
    </row>
    <row r="64" spans="1:14" x14ac:dyDescent="0.25">
      <c r="A64" s="78" t="s">
        <v>214</v>
      </c>
      <c r="B64" s="95" t="s">
        <v>215</v>
      </c>
      <c r="C64" s="96"/>
      <c r="D64" s="97"/>
      <c r="E64" s="97"/>
      <c r="F64" s="96"/>
      <c r="G64" s="96"/>
      <c r="H64" s="98"/>
      <c r="I64" s="73"/>
      <c r="J64" s="73"/>
      <c r="K64" s="56"/>
      <c r="L64" s="54"/>
      <c r="M64" s="54"/>
      <c r="N64" s="54"/>
    </row>
    <row r="65" spans="1:14" x14ac:dyDescent="0.25">
      <c r="A65" s="78" t="s">
        <v>216</v>
      </c>
      <c r="B65" s="95" t="s">
        <v>215</v>
      </c>
      <c r="C65" s="96"/>
      <c r="D65" s="97"/>
      <c r="E65" s="97"/>
      <c r="F65" s="96"/>
      <c r="G65" s="96"/>
      <c r="H65" s="98"/>
      <c r="I65" s="73"/>
      <c r="J65" s="73"/>
      <c r="K65" s="56"/>
      <c r="L65" s="54"/>
      <c r="M65" s="54"/>
      <c r="N65" s="54"/>
    </row>
    <row r="66" spans="1:14" x14ac:dyDescent="0.25">
      <c r="A66" s="78">
        <v>3</v>
      </c>
      <c r="B66" s="95" t="s">
        <v>217</v>
      </c>
      <c r="C66" s="96"/>
      <c r="D66" s="97"/>
      <c r="E66" s="97"/>
      <c r="F66" s="96"/>
      <c r="G66" s="96"/>
      <c r="H66" s="98"/>
      <c r="I66" s="73">
        <f>+$K$21</f>
        <v>0</v>
      </c>
      <c r="J66" s="73">
        <f>+I66*L66</f>
        <v>0</v>
      </c>
      <c r="K66" s="56"/>
      <c r="L66" s="54"/>
      <c r="M66" s="54"/>
      <c r="N66" s="54"/>
    </row>
    <row r="67" spans="1:14" x14ac:dyDescent="0.25">
      <c r="A67" s="69"/>
      <c r="B67" s="69" t="s">
        <v>166</v>
      </c>
      <c r="C67" s="91"/>
      <c r="D67" s="92"/>
      <c r="E67" s="92"/>
      <c r="F67" s="91"/>
      <c r="G67" s="91"/>
      <c r="H67" s="93"/>
      <c r="I67" s="69" t="s">
        <v>167</v>
      </c>
      <c r="J67" s="73">
        <f>+ SUM(J54:J66)</f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01"/>
      <c r="C71" s="99"/>
      <c r="D71" s="59" t="s">
        <v>308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01"/>
      <c r="C73" s="99"/>
      <c r="D73" s="242" t="s">
        <v>346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53.25" customHeight="1" x14ac:dyDescent="0.25">
      <c r="A74" s="100"/>
      <c r="B74" s="101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78" t="s">
        <v>135</v>
      </c>
      <c r="B77" s="236" t="s">
        <v>169</v>
      </c>
      <c r="C77" s="237"/>
      <c r="D77" s="237"/>
      <c r="E77" s="237"/>
      <c r="F77" s="238"/>
      <c r="G77" s="78" t="s">
        <v>171</v>
      </c>
      <c r="H77" s="78" t="s">
        <v>171</v>
      </c>
      <c r="I77" s="78" t="s">
        <v>223</v>
      </c>
      <c r="J77" s="78" t="s">
        <v>172</v>
      </c>
      <c r="K77" s="56"/>
      <c r="L77" s="54"/>
      <c r="M77" s="54"/>
      <c r="N77" s="54"/>
    </row>
    <row r="78" spans="1:14" x14ac:dyDescent="0.25">
      <c r="A78" s="106" t="s">
        <v>142</v>
      </c>
      <c r="B78" s="244"/>
      <c r="C78" s="245"/>
      <c r="D78" s="245"/>
      <c r="E78" s="245"/>
      <c r="F78" s="246"/>
      <c r="G78" s="106" t="s">
        <v>224</v>
      </c>
      <c r="H78" s="106" t="s">
        <v>225</v>
      </c>
      <c r="I78" s="106" t="s">
        <v>226</v>
      </c>
      <c r="J78" s="106" t="s">
        <v>176</v>
      </c>
      <c r="K78" s="56"/>
      <c r="L78" s="54"/>
      <c r="M78" s="54"/>
      <c r="N78" s="54"/>
    </row>
    <row r="79" spans="1:14" x14ac:dyDescent="0.25">
      <c r="A79" s="106"/>
      <c r="B79" s="244"/>
      <c r="C79" s="245"/>
      <c r="D79" s="245"/>
      <c r="E79" s="245"/>
      <c r="F79" s="246"/>
      <c r="G79" s="106"/>
      <c r="H79" s="106" t="s">
        <v>227</v>
      </c>
      <c r="I79" s="106" t="s">
        <v>179</v>
      </c>
      <c r="J79" s="106"/>
      <c r="K79" s="56"/>
      <c r="L79" s="54"/>
      <c r="M79" s="54"/>
      <c r="N79" s="54"/>
    </row>
    <row r="80" spans="1:14" x14ac:dyDescent="0.25">
      <c r="A80" s="69">
        <v>1</v>
      </c>
      <c r="B80" s="250">
        <v>2</v>
      </c>
      <c r="C80" s="251"/>
      <c r="D80" s="251"/>
      <c r="E80" s="251"/>
      <c r="F80" s="252"/>
      <c r="G80" s="69">
        <v>3</v>
      </c>
      <c r="H80" s="69">
        <v>4</v>
      </c>
      <c r="I80" s="69">
        <v>5</v>
      </c>
      <c r="J80" s="69">
        <v>6</v>
      </c>
      <c r="K80" s="56"/>
      <c r="L80" s="54"/>
      <c r="M80" s="54"/>
      <c r="N80" s="54"/>
    </row>
    <row r="81" spans="1:14" x14ac:dyDescent="0.25">
      <c r="A81" s="69">
        <v>1</v>
      </c>
      <c r="B81" s="247"/>
      <c r="C81" s="248"/>
      <c r="D81" s="248"/>
      <c r="E81" s="248"/>
      <c r="F81" s="249"/>
      <c r="G81" s="69"/>
      <c r="H81" s="69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69">
        <v>2</v>
      </c>
      <c r="B82" s="247"/>
      <c r="C82" s="248"/>
      <c r="D82" s="248"/>
      <c r="E82" s="248"/>
      <c r="F82" s="249"/>
      <c r="G82" s="69"/>
      <c r="H82" s="69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69">
        <v>3</v>
      </c>
      <c r="B83" s="247"/>
      <c r="C83" s="248"/>
      <c r="D83" s="248"/>
      <c r="E83" s="248"/>
      <c r="F83" s="249"/>
      <c r="G83" s="69"/>
      <c r="H83" s="69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69">
        <v>4</v>
      </c>
      <c r="B84" s="247"/>
      <c r="C84" s="248"/>
      <c r="D84" s="248"/>
      <c r="E84" s="248"/>
      <c r="F84" s="249"/>
      <c r="G84" s="69"/>
      <c r="H84" s="69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69" t="s">
        <v>167</v>
      </c>
      <c r="H85" s="69" t="s">
        <v>167</v>
      </c>
      <c r="I85" s="69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78" t="s">
        <v>135</v>
      </c>
      <c r="B89" s="236" t="s">
        <v>169</v>
      </c>
      <c r="C89" s="237"/>
      <c r="D89" s="237"/>
      <c r="E89" s="237"/>
      <c r="F89" s="237"/>
      <c r="G89" s="238"/>
      <c r="H89" s="78" t="s">
        <v>171</v>
      </c>
      <c r="I89" s="7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06" t="s">
        <v>142</v>
      </c>
      <c r="B90" s="106"/>
      <c r="C90" s="107"/>
      <c r="D90" s="107"/>
      <c r="E90" s="107"/>
      <c r="F90" s="107"/>
      <c r="G90" s="107"/>
      <c r="H90" s="106" t="s">
        <v>230</v>
      </c>
      <c r="I90" s="106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06"/>
      <c r="B91" s="106"/>
      <c r="C91" s="107"/>
      <c r="D91" s="107"/>
      <c r="E91" s="107"/>
      <c r="F91" s="107"/>
      <c r="G91" s="107"/>
      <c r="H91" s="106" t="s">
        <v>232</v>
      </c>
      <c r="I91" s="106" t="s">
        <v>179</v>
      </c>
      <c r="J91" s="68"/>
      <c r="K91" s="56"/>
      <c r="L91" s="54"/>
      <c r="M91" s="54"/>
      <c r="N91" s="54"/>
    </row>
    <row r="92" spans="1:14" x14ac:dyDescent="0.25">
      <c r="A92" s="69">
        <v>1</v>
      </c>
      <c r="B92" s="233">
        <v>2</v>
      </c>
      <c r="C92" s="234"/>
      <c r="D92" s="234"/>
      <c r="E92" s="234"/>
      <c r="F92" s="234"/>
      <c r="G92" s="235"/>
      <c r="H92" s="69">
        <v>3</v>
      </c>
      <c r="I92" s="69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01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7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78" t="s">
        <v>234</v>
      </c>
      <c r="I99" s="78" t="s">
        <v>235</v>
      </c>
      <c r="J99" s="78" t="s">
        <v>172</v>
      </c>
      <c r="K99" s="56"/>
      <c r="L99" s="54"/>
      <c r="M99" s="54"/>
      <c r="N99" s="54"/>
    </row>
    <row r="100" spans="1:14" x14ac:dyDescent="0.25">
      <c r="A100" s="106" t="s">
        <v>142</v>
      </c>
      <c r="B100" s="236"/>
      <c r="C100" s="237"/>
      <c r="D100" s="237"/>
      <c r="E100" s="237"/>
      <c r="F100" s="236" t="s">
        <v>236</v>
      </c>
      <c r="G100" s="238"/>
      <c r="H100" s="106" t="s">
        <v>237</v>
      </c>
      <c r="I100" s="106" t="s">
        <v>220</v>
      </c>
      <c r="J100" s="106" t="s">
        <v>238</v>
      </c>
      <c r="K100" s="56"/>
      <c r="L100" s="54"/>
      <c r="M100" s="54"/>
      <c r="N100" s="54"/>
    </row>
    <row r="101" spans="1:14" x14ac:dyDescent="0.25">
      <c r="A101" s="106"/>
      <c r="B101" s="236"/>
      <c r="C101" s="237"/>
      <c r="D101" s="237"/>
      <c r="E101" s="237"/>
      <c r="F101" s="236" t="s">
        <v>239</v>
      </c>
      <c r="G101" s="238"/>
      <c r="H101" s="106" t="s">
        <v>240</v>
      </c>
      <c r="I101" s="106"/>
      <c r="J101" s="106"/>
      <c r="K101" s="56"/>
      <c r="L101" s="54"/>
      <c r="M101" s="54"/>
      <c r="N101" s="54"/>
    </row>
    <row r="102" spans="1:14" x14ac:dyDescent="0.25">
      <c r="A102" s="69">
        <v>1</v>
      </c>
      <c r="B102" s="250">
        <v>2</v>
      </c>
      <c r="C102" s="251"/>
      <c r="D102" s="251"/>
      <c r="E102" s="251"/>
      <c r="F102" s="233">
        <v>3</v>
      </c>
      <c r="G102" s="235"/>
      <c r="H102" s="69">
        <v>4</v>
      </c>
      <c r="I102" s="69">
        <v>5</v>
      </c>
      <c r="J102" s="69">
        <v>6</v>
      </c>
      <c r="K102" s="56"/>
      <c r="L102" s="118"/>
      <c r="M102" s="54"/>
      <c r="N102" s="54"/>
    </row>
    <row r="103" spans="1:14" x14ac:dyDescent="0.25">
      <c r="A103" s="69">
        <v>1</v>
      </c>
      <c r="B103" s="112"/>
      <c r="C103" s="114"/>
      <c r="D103" s="114"/>
      <c r="E103" s="114"/>
      <c r="F103" s="115"/>
      <c r="G103" s="116"/>
      <c r="H103" s="84"/>
      <c r="I103" s="69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69">
        <v>2</v>
      </c>
      <c r="B104" s="112"/>
      <c r="C104" s="114"/>
      <c r="D104" s="114"/>
      <c r="E104" s="114"/>
      <c r="F104" s="115"/>
      <c r="G104" s="116"/>
      <c r="H104" s="84"/>
      <c r="I104" s="69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69">
        <v>3</v>
      </c>
      <c r="B105" s="112"/>
      <c r="C105" s="114"/>
      <c r="D105" s="114"/>
      <c r="E105" s="114"/>
      <c r="F105" s="115"/>
      <c r="G105" s="116"/>
      <c r="H105" s="84"/>
      <c r="I105" s="69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69">
        <v>4</v>
      </c>
      <c r="B106" s="112"/>
      <c r="C106" s="114"/>
      <c r="D106" s="114"/>
      <c r="E106" s="114"/>
      <c r="F106" s="115"/>
      <c r="G106" s="116"/>
      <c r="H106" s="84"/>
      <c r="I106" s="69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16"/>
      <c r="H107" s="69" t="s">
        <v>167</v>
      </c>
      <c r="I107" s="69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78" t="s">
        <v>135</v>
      </c>
      <c r="B111" s="236" t="s">
        <v>218</v>
      </c>
      <c r="C111" s="237"/>
      <c r="D111" s="237"/>
      <c r="E111" s="237"/>
      <c r="F111" s="237"/>
      <c r="G111" s="238"/>
      <c r="H111" s="78" t="s">
        <v>171</v>
      </c>
      <c r="I111" s="7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06" t="s">
        <v>142</v>
      </c>
      <c r="B112" s="106"/>
      <c r="C112" s="107"/>
      <c r="D112" s="107"/>
      <c r="E112" s="107"/>
      <c r="F112" s="107"/>
      <c r="G112" s="107"/>
      <c r="H112" s="106"/>
      <c r="I112" s="106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06"/>
      <c r="B113" s="106"/>
      <c r="C113" s="107"/>
      <c r="D113" s="107"/>
      <c r="E113" s="107"/>
      <c r="F113" s="107"/>
      <c r="G113" s="107"/>
      <c r="H113" s="106"/>
      <c r="I113" s="106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69">
        <v>1</v>
      </c>
      <c r="B114" s="233">
        <v>2</v>
      </c>
      <c r="C114" s="234"/>
      <c r="D114" s="234"/>
      <c r="E114" s="234"/>
      <c r="F114" s="234"/>
      <c r="G114" s="235"/>
      <c r="H114" s="69">
        <v>3</v>
      </c>
      <c r="I114" s="69">
        <v>4</v>
      </c>
      <c r="J114" s="70">
        <v>5</v>
      </c>
      <c r="K114" s="56"/>
      <c r="L114" s="54"/>
      <c r="M114" s="54"/>
      <c r="N114" s="54"/>
    </row>
    <row r="115" spans="1:14" x14ac:dyDescent="0.25">
      <c r="A115" s="69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69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69"/>
      <c r="B117" s="112" t="s">
        <v>166</v>
      </c>
      <c r="C117" s="114"/>
      <c r="D117" s="114"/>
      <c r="E117" s="114"/>
      <c r="F117" s="114"/>
      <c r="G117" s="114"/>
      <c r="H117" s="69" t="s">
        <v>167</v>
      </c>
      <c r="I117" s="69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78" t="s">
        <v>135</v>
      </c>
      <c r="B121" s="236" t="s">
        <v>169</v>
      </c>
      <c r="C121" s="237"/>
      <c r="D121" s="237"/>
      <c r="E121" s="237"/>
      <c r="F121" s="237"/>
      <c r="G121" s="238"/>
      <c r="H121" s="78" t="s">
        <v>247</v>
      </c>
      <c r="I121" s="7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06" t="s">
        <v>142</v>
      </c>
      <c r="B122" s="106"/>
      <c r="C122" s="107"/>
      <c r="D122" s="107"/>
      <c r="E122" s="107"/>
      <c r="F122" s="107"/>
      <c r="G122" s="107"/>
      <c r="H122" s="106"/>
      <c r="I122" s="106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06"/>
      <c r="B123" s="106"/>
      <c r="C123" s="107"/>
      <c r="D123" s="107"/>
      <c r="E123" s="107"/>
      <c r="F123" s="107"/>
      <c r="G123" s="107"/>
      <c r="H123" s="106"/>
      <c r="I123" s="106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69">
        <v>1</v>
      </c>
      <c r="B124" s="233">
        <v>2</v>
      </c>
      <c r="C124" s="234"/>
      <c r="D124" s="234"/>
      <c r="E124" s="234"/>
      <c r="F124" s="234"/>
      <c r="G124" s="235"/>
      <c r="H124" s="69">
        <v>3</v>
      </c>
      <c r="I124" s="69">
        <v>4</v>
      </c>
      <c r="J124" s="70">
        <v>5</v>
      </c>
      <c r="K124" s="56"/>
      <c r="L124" s="54"/>
      <c r="M124" s="54"/>
      <c r="N124" s="54"/>
    </row>
    <row r="125" spans="1:14" x14ac:dyDescent="0.25">
      <c r="A125" s="69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69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69"/>
      <c r="B127" s="112" t="s">
        <v>166</v>
      </c>
      <c r="C127" s="114"/>
      <c r="D127" s="114"/>
      <c r="E127" s="114"/>
      <c r="F127" s="114"/>
      <c r="G127" s="114"/>
      <c r="H127" s="69" t="s">
        <v>167</v>
      </c>
      <c r="I127" s="69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7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7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06" t="s">
        <v>142</v>
      </c>
      <c r="B132" s="106"/>
      <c r="C132" s="107"/>
      <c r="D132" s="107"/>
      <c r="E132" s="107"/>
      <c r="F132" s="107"/>
      <c r="G132" s="107"/>
      <c r="H132" s="120"/>
      <c r="I132" s="106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06"/>
      <c r="B133" s="106"/>
      <c r="C133" s="107"/>
      <c r="D133" s="107"/>
      <c r="E133" s="107"/>
      <c r="F133" s="107"/>
      <c r="G133" s="107"/>
      <c r="H133" s="121"/>
      <c r="I133" s="106"/>
      <c r="J133" s="68"/>
      <c r="K133" s="56"/>
      <c r="L133" s="54"/>
      <c r="M133" s="54"/>
      <c r="N133" s="54"/>
    </row>
    <row r="134" spans="1:14" x14ac:dyDescent="0.25">
      <c r="A134" s="69">
        <v>1</v>
      </c>
      <c r="B134" s="233">
        <v>2</v>
      </c>
      <c r="C134" s="234"/>
      <c r="D134" s="234"/>
      <c r="E134" s="234"/>
      <c r="F134" s="234"/>
      <c r="G134" s="234"/>
      <c r="H134" s="235"/>
      <c r="I134" s="69">
        <v>3</v>
      </c>
      <c r="J134" s="70">
        <v>4</v>
      </c>
      <c r="K134" s="56"/>
      <c r="L134" s="54"/>
      <c r="M134" s="54"/>
      <c r="N134" s="54"/>
    </row>
    <row r="135" spans="1:14" x14ac:dyDescent="0.25">
      <c r="A135" s="69">
        <v>1</v>
      </c>
      <c r="B135" s="112"/>
      <c r="C135" s="114"/>
      <c r="D135" s="114"/>
      <c r="E135" s="114"/>
      <c r="F135" s="114"/>
      <c r="G135" s="114"/>
      <c r="H135" s="114"/>
      <c r="I135" s="119">
        <v>0</v>
      </c>
      <c r="J135" s="84">
        <v>0</v>
      </c>
      <c r="K135" s="56"/>
      <c r="L135" s="54"/>
      <c r="M135" s="54"/>
      <c r="N135" s="54"/>
    </row>
    <row r="136" spans="1:14" x14ac:dyDescent="0.25">
      <c r="A136" s="69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69"/>
      <c r="B137" s="112" t="s">
        <v>166</v>
      </c>
      <c r="C137" s="114"/>
      <c r="D137" s="114"/>
      <c r="E137" s="114"/>
      <c r="F137" s="114"/>
      <c r="G137" s="114"/>
      <c r="H137" s="114"/>
      <c r="I137" s="69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78" t="s">
        <v>135</v>
      </c>
      <c r="B141" s="236" t="s">
        <v>169</v>
      </c>
      <c r="C141" s="237"/>
      <c r="D141" s="237"/>
      <c r="E141" s="237"/>
      <c r="F141" s="237"/>
      <c r="G141" s="238"/>
      <c r="H141" s="78" t="s">
        <v>171</v>
      </c>
      <c r="I141" s="78" t="s">
        <v>255</v>
      </c>
      <c r="J141" s="78" t="s">
        <v>172</v>
      </c>
    </row>
    <row r="142" spans="1:14" x14ac:dyDescent="0.25">
      <c r="A142" s="106" t="s">
        <v>142</v>
      </c>
      <c r="B142" s="106"/>
      <c r="C142" s="107"/>
      <c r="D142" s="107"/>
      <c r="E142" s="107"/>
      <c r="F142" s="107"/>
      <c r="G142" s="107"/>
      <c r="H142" s="106"/>
      <c r="I142" s="106" t="s">
        <v>256</v>
      </c>
      <c r="J142" s="106" t="s">
        <v>219</v>
      </c>
    </row>
    <row r="143" spans="1:14" x14ac:dyDescent="0.25">
      <c r="A143" s="106"/>
      <c r="B143" s="106"/>
      <c r="C143" s="107"/>
      <c r="D143" s="107"/>
      <c r="E143" s="107"/>
      <c r="F143" s="107"/>
      <c r="G143" s="107"/>
      <c r="H143" s="106"/>
      <c r="I143" s="106" t="s">
        <v>179</v>
      </c>
      <c r="J143" s="106"/>
    </row>
    <row r="144" spans="1:14" x14ac:dyDescent="0.25">
      <c r="A144" s="69">
        <v>1</v>
      </c>
      <c r="B144" s="233">
        <v>2</v>
      </c>
      <c r="C144" s="234"/>
      <c r="D144" s="234"/>
      <c r="E144" s="234"/>
      <c r="F144" s="234"/>
      <c r="G144" s="235"/>
      <c r="H144" s="69">
        <v>3</v>
      </c>
      <c r="I144" s="69">
        <v>4</v>
      </c>
      <c r="J144" s="69">
        <v>5</v>
      </c>
    </row>
    <row r="145" spans="1:10" x14ac:dyDescent="0.25">
      <c r="A145" s="69">
        <v>1</v>
      </c>
      <c r="B145" s="109"/>
      <c r="C145" s="111"/>
      <c r="D145" s="111"/>
      <c r="E145" s="111"/>
      <c r="F145" s="111"/>
      <c r="G145" s="111"/>
      <c r="H145" s="84">
        <v>0</v>
      </c>
      <c r="I145" s="84">
        <v>0</v>
      </c>
      <c r="J145" s="84">
        <f t="shared" ref="J145:J150" si="0">SUM(H145*I145)</f>
        <v>0</v>
      </c>
    </row>
    <row r="146" spans="1:10" x14ac:dyDescent="0.25">
      <c r="A146" s="69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 t="shared" si="0"/>
        <v>0</v>
      </c>
    </row>
    <row r="147" spans="1:10" x14ac:dyDescent="0.25">
      <c r="A147" s="69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si="0"/>
        <v>0</v>
      </c>
    </row>
    <row r="148" spans="1:10" x14ac:dyDescent="0.25">
      <c r="A148" s="69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69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69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69"/>
      <c r="B151" s="112" t="s">
        <v>166</v>
      </c>
      <c r="C151" s="114"/>
      <c r="D151" s="114"/>
      <c r="E151" s="114"/>
      <c r="F151" s="114"/>
      <c r="G151" s="114"/>
      <c r="H151" s="69" t="s">
        <v>167</v>
      </c>
      <c r="I151" s="69" t="s">
        <v>167</v>
      </c>
      <c r="J151" s="84">
        <f>J145+J146+J147+J148+J149+J150</f>
        <v>0</v>
      </c>
    </row>
  </sheetData>
  <mergeCells count="59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E7:J8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D73:J74"/>
    <mergeCell ref="B92:G92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A119:J119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11:G111"/>
    <mergeCell ref="B114:G114"/>
    <mergeCell ref="B141:G141"/>
    <mergeCell ref="B144:G144"/>
    <mergeCell ref="B121:G121"/>
    <mergeCell ref="B124:G124"/>
    <mergeCell ref="A129:J129"/>
    <mergeCell ref="B131:H131"/>
    <mergeCell ref="B134:H134"/>
    <mergeCell ref="A139:J139"/>
  </mergeCells>
  <pageMargins left="0.7" right="0.7" top="0.75" bottom="0.75" header="0.3" footer="0.3"/>
  <pageSetup paperSize="9" scale="54" fitToHeight="0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FF00"/>
    <pageSetUpPr fitToPage="1"/>
  </sheetPr>
  <dimension ref="A1:N151"/>
  <sheetViews>
    <sheetView view="pageBreakPreview" topLeftCell="A130" zoomScaleSheetLayoutView="100" workbookViewId="0">
      <selection activeCell="J146" sqref="J146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307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347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50.2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78" t="s">
        <v>135</v>
      </c>
      <c r="B11" s="78" t="s">
        <v>136</v>
      </c>
      <c r="C11" s="78" t="s">
        <v>137</v>
      </c>
      <c r="D11" s="233" t="s">
        <v>138</v>
      </c>
      <c r="E11" s="234"/>
      <c r="F11" s="234"/>
      <c r="G11" s="235"/>
      <c r="H11" s="78" t="s">
        <v>139</v>
      </c>
      <c r="I11" s="7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06" t="s">
        <v>142</v>
      </c>
      <c r="B12" s="106" t="s">
        <v>143</v>
      </c>
      <c r="C12" s="106" t="s">
        <v>144</v>
      </c>
      <c r="D12" s="78" t="s">
        <v>145</v>
      </c>
      <c r="E12" s="233" t="s">
        <v>29</v>
      </c>
      <c r="F12" s="234"/>
      <c r="G12" s="235"/>
      <c r="H12" s="106" t="s">
        <v>146</v>
      </c>
      <c r="I12" s="106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06"/>
      <c r="B13" s="106" t="s">
        <v>149</v>
      </c>
      <c r="C13" s="106" t="s">
        <v>150</v>
      </c>
      <c r="D13" s="106"/>
      <c r="E13" s="78" t="s">
        <v>151</v>
      </c>
      <c r="F13" s="78" t="s">
        <v>152</v>
      </c>
      <c r="G13" s="78" t="s">
        <v>152</v>
      </c>
      <c r="H13" s="106" t="s">
        <v>153</v>
      </c>
      <c r="I13" s="106"/>
      <c r="J13" s="68" t="s">
        <v>154</v>
      </c>
      <c r="K13" s="56"/>
      <c r="L13" s="54"/>
      <c r="M13" s="54"/>
      <c r="N13" s="54"/>
    </row>
    <row r="14" spans="1:14" x14ac:dyDescent="0.25">
      <c r="A14" s="106"/>
      <c r="B14" s="106"/>
      <c r="C14" s="106"/>
      <c r="D14" s="106"/>
      <c r="E14" s="106" t="s">
        <v>153</v>
      </c>
      <c r="F14" s="106" t="s">
        <v>155</v>
      </c>
      <c r="G14" s="106" t="s">
        <v>156</v>
      </c>
      <c r="H14" s="106" t="s">
        <v>157</v>
      </c>
      <c r="I14" s="106"/>
      <c r="J14" s="68" t="s">
        <v>158</v>
      </c>
      <c r="K14" s="56"/>
      <c r="L14" s="54"/>
      <c r="M14" s="54"/>
      <c r="N14" s="54"/>
    </row>
    <row r="15" spans="1:14" x14ac:dyDescent="0.25">
      <c r="A15" s="106"/>
      <c r="B15" s="106"/>
      <c r="C15" s="106"/>
      <c r="D15" s="106"/>
      <c r="E15" s="106" t="s">
        <v>159</v>
      </c>
      <c r="F15" s="106" t="s">
        <v>160</v>
      </c>
      <c r="G15" s="106" t="s">
        <v>160</v>
      </c>
      <c r="H15" s="106"/>
      <c r="I15" s="106"/>
      <c r="J15" s="68" t="s">
        <v>161</v>
      </c>
      <c r="K15" s="56"/>
      <c r="L15" s="54"/>
      <c r="M15" s="54"/>
      <c r="N15" s="54"/>
    </row>
    <row r="16" spans="1:14" x14ac:dyDescent="0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69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69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69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69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69" t="s">
        <v>167</v>
      </c>
      <c r="D21" s="73">
        <f>+SUM(D17:D20)</f>
        <v>0</v>
      </c>
      <c r="E21" s="69" t="s">
        <v>167</v>
      </c>
      <c r="F21" s="69" t="s">
        <v>167</v>
      </c>
      <c r="G21" s="69" t="s">
        <v>167</v>
      </c>
      <c r="H21" s="76" t="s">
        <v>167</v>
      </c>
      <c r="I21" s="69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78" t="s">
        <v>135</v>
      </c>
      <c r="B25" s="236" t="s">
        <v>169</v>
      </c>
      <c r="C25" s="237"/>
      <c r="D25" s="237"/>
      <c r="E25" s="237"/>
      <c r="F25" s="238"/>
      <c r="G25" s="78" t="s">
        <v>170</v>
      </c>
      <c r="H25" s="78" t="s">
        <v>171</v>
      </c>
      <c r="I25" s="7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06" t="s">
        <v>142</v>
      </c>
      <c r="B26" s="106"/>
      <c r="C26" s="79"/>
      <c r="D26" s="79"/>
      <c r="E26" s="79"/>
      <c r="F26" s="80"/>
      <c r="G26" s="106" t="s">
        <v>173</v>
      </c>
      <c r="H26" s="106" t="s">
        <v>174</v>
      </c>
      <c r="I26" s="106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06"/>
      <c r="B27" s="106"/>
      <c r="C27" s="79"/>
      <c r="D27" s="79"/>
      <c r="E27" s="79"/>
      <c r="F27" s="80"/>
      <c r="G27" s="106" t="s">
        <v>177</v>
      </c>
      <c r="H27" s="106" t="s">
        <v>178</v>
      </c>
      <c r="I27" s="106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78" t="s">
        <v>135</v>
      </c>
      <c r="B36" s="236" t="s">
        <v>169</v>
      </c>
      <c r="C36" s="237"/>
      <c r="D36" s="237"/>
      <c r="E36" s="237"/>
      <c r="F36" s="238"/>
      <c r="G36" s="78" t="s">
        <v>181</v>
      </c>
      <c r="H36" s="78" t="s">
        <v>171</v>
      </c>
      <c r="I36" s="7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06" t="s">
        <v>142</v>
      </c>
      <c r="B37" s="106"/>
      <c r="C37" s="79"/>
      <c r="D37" s="79"/>
      <c r="E37" s="79"/>
      <c r="F37" s="80"/>
      <c r="G37" s="106" t="s">
        <v>174</v>
      </c>
      <c r="H37" s="106" t="s">
        <v>183</v>
      </c>
      <c r="I37" s="106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06"/>
      <c r="B38" s="106"/>
      <c r="C38" s="79"/>
      <c r="D38" s="79"/>
      <c r="E38" s="79"/>
      <c r="F38" s="80"/>
      <c r="G38" s="106" t="s">
        <v>185</v>
      </c>
      <c r="H38" s="106" t="s">
        <v>186</v>
      </c>
      <c r="I38" s="106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7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7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06" t="s">
        <v>142</v>
      </c>
      <c r="B50" s="106"/>
      <c r="C50" s="107"/>
      <c r="D50" s="79"/>
      <c r="E50" s="79"/>
      <c r="F50" s="107"/>
      <c r="G50" s="107"/>
      <c r="H50" s="108"/>
      <c r="I50" s="106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06"/>
      <c r="B51" s="106"/>
      <c r="C51" s="107"/>
      <c r="D51" s="79"/>
      <c r="E51" s="79"/>
      <c r="F51" s="107"/>
      <c r="G51" s="107"/>
      <c r="H51" s="108"/>
      <c r="I51" s="106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69">
        <v>1</v>
      </c>
      <c r="B53" s="233">
        <v>2</v>
      </c>
      <c r="C53" s="234"/>
      <c r="D53" s="234"/>
      <c r="E53" s="234"/>
      <c r="F53" s="234"/>
      <c r="G53" s="234"/>
      <c r="H53" s="235"/>
      <c r="I53" s="69">
        <v>3</v>
      </c>
      <c r="J53" s="70">
        <v>4</v>
      </c>
      <c r="K53" s="56"/>
      <c r="L53" s="54"/>
      <c r="M53" s="54"/>
      <c r="N53" s="54"/>
    </row>
    <row r="54" spans="1:14" x14ac:dyDescent="0.25">
      <c r="A54" s="69">
        <v>1</v>
      </c>
      <c r="B54" s="90" t="s">
        <v>200</v>
      </c>
      <c r="C54" s="91"/>
      <c r="D54" s="92"/>
      <c r="E54" s="92"/>
      <c r="F54" s="91"/>
      <c r="G54" s="91"/>
      <c r="H54" s="93"/>
      <c r="I54" s="69" t="s">
        <v>167</v>
      </c>
      <c r="J54" s="73"/>
      <c r="K54" s="56"/>
      <c r="L54" s="54"/>
      <c r="M54" s="54"/>
      <c r="N54" s="54"/>
    </row>
    <row r="55" spans="1:14" x14ac:dyDescent="0.25">
      <c r="A55" s="78" t="s">
        <v>201</v>
      </c>
      <c r="B55" s="94" t="s">
        <v>29</v>
      </c>
      <c r="C55" s="107"/>
      <c r="D55" s="79"/>
      <c r="E55" s="79"/>
      <c r="F55" s="107"/>
      <c r="G55" s="107"/>
      <c r="H55" s="107"/>
      <c r="I55" s="7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07"/>
      <c r="D56" s="79"/>
      <c r="E56" s="79"/>
      <c r="F56" s="107"/>
      <c r="G56" s="107"/>
      <c r="H56" s="107"/>
      <c r="I56" s="73">
        <f>+$K$21</f>
        <v>0</v>
      </c>
      <c r="J56" s="73">
        <f>+I56*L56</f>
        <v>0</v>
      </c>
      <c r="K56" s="56"/>
      <c r="L56" s="54"/>
      <c r="M56" s="54"/>
      <c r="N56" s="54"/>
    </row>
    <row r="57" spans="1:14" x14ac:dyDescent="0.25">
      <c r="A57" s="69" t="s">
        <v>203</v>
      </c>
      <c r="B57" s="90" t="s">
        <v>204</v>
      </c>
      <c r="C57" s="91"/>
      <c r="D57" s="92"/>
      <c r="E57" s="92"/>
      <c r="F57" s="91"/>
      <c r="G57" s="91"/>
      <c r="H57" s="93"/>
      <c r="I57" s="69"/>
      <c r="J57" s="73"/>
      <c r="K57" s="56"/>
      <c r="L57" s="54"/>
      <c r="M57" s="54"/>
      <c r="N57" s="54"/>
    </row>
    <row r="58" spans="1:14" x14ac:dyDescent="0.25">
      <c r="A58" s="78" t="s">
        <v>205</v>
      </c>
      <c r="B58" s="95" t="s">
        <v>206</v>
      </c>
      <c r="C58" s="96"/>
      <c r="D58" s="97"/>
      <c r="E58" s="97"/>
      <c r="F58" s="96"/>
      <c r="G58" s="96"/>
      <c r="H58" s="98"/>
      <c r="I58" s="78"/>
      <c r="J58" s="73"/>
      <c r="K58" s="56"/>
      <c r="L58" s="54"/>
      <c r="M58" s="54"/>
      <c r="N58" s="54"/>
    </row>
    <row r="59" spans="1:14" x14ac:dyDescent="0.25">
      <c r="A59" s="78">
        <v>2</v>
      </c>
      <c r="B59" s="95" t="s">
        <v>207</v>
      </c>
      <c r="C59" s="96"/>
      <c r="D59" s="97"/>
      <c r="E59" s="97"/>
      <c r="F59" s="96"/>
      <c r="G59" s="96"/>
      <c r="H59" s="98"/>
      <c r="I59" s="78" t="s">
        <v>167</v>
      </c>
      <c r="J59" s="73"/>
      <c r="K59" s="56"/>
      <c r="L59" s="54"/>
      <c r="M59" s="54"/>
      <c r="N59" s="54"/>
    </row>
    <row r="60" spans="1:14" x14ac:dyDescent="0.25">
      <c r="A60" s="78" t="s">
        <v>208</v>
      </c>
      <c r="B60" s="95" t="s">
        <v>29</v>
      </c>
      <c r="C60" s="96"/>
      <c r="D60" s="97"/>
      <c r="E60" s="97"/>
      <c r="F60" s="96"/>
      <c r="G60" s="96"/>
      <c r="H60" s="98"/>
      <c r="I60" s="78"/>
      <c r="J60" s="73"/>
      <c r="K60" s="56"/>
      <c r="L60" s="54"/>
      <c r="M60" s="54"/>
      <c r="N60" s="54"/>
    </row>
    <row r="61" spans="1:14" x14ac:dyDescent="0.25">
      <c r="A61" s="106"/>
      <c r="B61" s="94" t="s">
        <v>209</v>
      </c>
      <c r="C61" s="107"/>
      <c r="D61" s="79"/>
      <c r="E61" s="79"/>
      <c r="F61" s="107"/>
      <c r="G61" s="107"/>
      <c r="H61" s="108"/>
      <c r="I61" s="73">
        <f>+$K$21</f>
        <v>0</v>
      </c>
      <c r="J61" s="73">
        <f>+I61*L61</f>
        <v>0</v>
      </c>
      <c r="K61" s="56"/>
      <c r="L61" s="54"/>
      <c r="M61" s="54"/>
      <c r="N61" s="54"/>
    </row>
    <row r="62" spans="1:14" x14ac:dyDescent="0.25">
      <c r="A62" s="78" t="s">
        <v>210</v>
      </c>
      <c r="B62" s="95" t="s">
        <v>211</v>
      </c>
      <c r="C62" s="96"/>
      <c r="D62" s="97"/>
      <c r="E62" s="97"/>
      <c r="F62" s="96"/>
      <c r="G62" s="96"/>
      <c r="H62" s="98"/>
      <c r="I62" s="73"/>
      <c r="J62" s="73"/>
      <c r="K62" s="56"/>
      <c r="L62" s="54"/>
      <c r="M62" s="54"/>
      <c r="N62" s="54"/>
    </row>
    <row r="63" spans="1:14" x14ac:dyDescent="0.25">
      <c r="A63" s="78" t="s">
        <v>212</v>
      </c>
      <c r="B63" s="95" t="s">
        <v>213</v>
      </c>
      <c r="C63" s="96"/>
      <c r="D63" s="97"/>
      <c r="E63" s="97"/>
      <c r="F63" s="96"/>
      <c r="G63" s="96"/>
      <c r="H63" s="98"/>
      <c r="I63" s="73">
        <f>+$K$21</f>
        <v>0</v>
      </c>
      <c r="J63" s="73">
        <f>+I63*L63</f>
        <v>0</v>
      </c>
      <c r="K63" s="56"/>
      <c r="L63" s="54"/>
      <c r="M63" s="54"/>
      <c r="N63" s="54"/>
    </row>
    <row r="64" spans="1:14" x14ac:dyDescent="0.25">
      <c r="A64" s="78" t="s">
        <v>214</v>
      </c>
      <c r="B64" s="95" t="s">
        <v>215</v>
      </c>
      <c r="C64" s="96"/>
      <c r="D64" s="97"/>
      <c r="E64" s="97"/>
      <c r="F64" s="96"/>
      <c r="G64" s="96"/>
      <c r="H64" s="98"/>
      <c r="I64" s="73"/>
      <c r="J64" s="73"/>
      <c r="K64" s="56"/>
      <c r="L64" s="54"/>
      <c r="M64" s="54"/>
      <c r="N64" s="54"/>
    </row>
    <row r="65" spans="1:14" x14ac:dyDescent="0.25">
      <c r="A65" s="78" t="s">
        <v>216</v>
      </c>
      <c r="B65" s="95" t="s">
        <v>215</v>
      </c>
      <c r="C65" s="96"/>
      <c r="D65" s="97"/>
      <c r="E65" s="97"/>
      <c r="F65" s="96"/>
      <c r="G65" s="96"/>
      <c r="H65" s="98"/>
      <c r="I65" s="73"/>
      <c r="J65" s="73"/>
      <c r="K65" s="56"/>
      <c r="L65" s="54"/>
      <c r="M65" s="54"/>
      <c r="N65" s="54"/>
    </row>
    <row r="66" spans="1:14" x14ac:dyDescent="0.25">
      <c r="A66" s="78">
        <v>3</v>
      </c>
      <c r="B66" s="95" t="s">
        <v>217</v>
      </c>
      <c r="C66" s="96"/>
      <c r="D66" s="97"/>
      <c r="E66" s="97"/>
      <c r="F66" s="96"/>
      <c r="G66" s="96"/>
      <c r="H66" s="98"/>
      <c r="I66" s="73">
        <f>+$K$21</f>
        <v>0</v>
      </c>
      <c r="J66" s="73">
        <f>+I66*L66</f>
        <v>0</v>
      </c>
      <c r="K66" s="56"/>
      <c r="L66" s="54"/>
      <c r="M66" s="54"/>
      <c r="N66" s="54"/>
    </row>
    <row r="67" spans="1:14" x14ac:dyDescent="0.25">
      <c r="A67" s="69"/>
      <c r="B67" s="69" t="s">
        <v>166</v>
      </c>
      <c r="C67" s="91"/>
      <c r="D67" s="92"/>
      <c r="E67" s="92"/>
      <c r="F67" s="91"/>
      <c r="G67" s="91"/>
      <c r="H67" s="93"/>
      <c r="I67" s="69" t="s">
        <v>167</v>
      </c>
      <c r="J67" s="73">
        <f>+ SUM(J54:J66)</f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01"/>
      <c r="C71" s="99"/>
      <c r="D71" s="59" t="s">
        <v>307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01"/>
      <c r="C73" s="99"/>
      <c r="D73" s="242" t="s">
        <v>347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57.75" customHeight="1" x14ac:dyDescent="0.25">
      <c r="A74" s="100"/>
      <c r="B74" s="101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78" t="s">
        <v>135</v>
      </c>
      <c r="B77" s="236" t="s">
        <v>169</v>
      </c>
      <c r="C77" s="237"/>
      <c r="D77" s="237"/>
      <c r="E77" s="237"/>
      <c r="F77" s="238"/>
      <c r="G77" s="78" t="s">
        <v>171</v>
      </c>
      <c r="H77" s="78" t="s">
        <v>171</v>
      </c>
      <c r="I77" s="78" t="s">
        <v>223</v>
      </c>
      <c r="J77" s="78" t="s">
        <v>172</v>
      </c>
      <c r="K77" s="56"/>
      <c r="L77" s="54"/>
      <c r="M77" s="54"/>
      <c r="N77" s="54"/>
    </row>
    <row r="78" spans="1:14" x14ac:dyDescent="0.25">
      <c r="A78" s="106" t="s">
        <v>142</v>
      </c>
      <c r="B78" s="244"/>
      <c r="C78" s="245"/>
      <c r="D78" s="245"/>
      <c r="E78" s="245"/>
      <c r="F78" s="246"/>
      <c r="G78" s="106" t="s">
        <v>224</v>
      </c>
      <c r="H78" s="106" t="s">
        <v>225</v>
      </c>
      <c r="I78" s="106" t="s">
        <v>226</v>
      </c>
      <c r="J78" s="106" t="s">
        <v>176</v>
      </c>
      <c r="K78" s="56"/>
      <c r="L78" s="54"/>
      <c r="M78" s="54"/>
      <c r="N78" s="54"/>
    </row>
    <row r="79" spans="1:14" x14ac:dyDescent="0.25">
      <c r="A79" s="106"/>
      <c r="B79" s="244"/>
      <c r="C79" s="245"/>
      <c r="D79" s="245"/>
      <c r="E79" s="245"/>
      <c r="F79" s="246"/>
      <c r="G79" s="106"/>
      <c r="H79" s="106" t="s">
        <v>227</v>
      </c>
      <c r="I79" s="106" t="s">
        <v>179</v>
      </c>
      <c r="J79" s="106"/>
      <c r="K79" s="56"/>
      <c r="L79" s="54"/>
      <c r="M79" s="54"/>
      <c r="N79" s="54"/>
    </row>
    <row r="80" spans="1:14" x14ac:dyDescent="0.25">
      <c r="A80" s="69">
        <v>1</v>
      </c>
      <c r="B80" s="250">
        <v>2</v>
      </c>
      <c r="C80" s="251"/>
      <c r="D80" s="251"/>
      <c r="E80" s="251"/>
      <c r="F80" s="252"/>
      <c r="G80" s="69">
        <v>3</v>
      </c>
      <c r="H80" s="69">
        <v>4</v>
      </c>
      <c r="I80" s="69">
        <v>5</v>
      </c>
      <c r="J80" s="69">
        <v>6</v>
      </c>
      <c r="K80" s="56"/>
      <c r="L80" s="54"/>
      <c r="M80" s="54"/>
      <c r="N80" s="54"/>
    </row>
    <row r="81" spans="1:14" x14ac:dyDescent="0.25">
      <c r="A81" s="69">
        <v>1</v>
      </c>
      <c r="B81" s="247"/>
      <c r="C81" s="248"/>
      <c r="D81" s="248"/>
      <c r="E81" s="248"/>
      <c r="F81" s="249"/>
      <c r="G81" s="69"/>
      <c r="H81" s="69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69">
        <v>2</v>
      </c>
      <c r="B82" s="247"/>
      <c r="C82" s="248"/>
      <c r="D82" s="248"/>
      <c r="E82" s="248"/>
      <c r="F82" s="249"/>
      <c r="G82" s="69"/>
      <c r="H82" s="69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69">
        <v>3</v>
      </c>
      <c r="B83" s="247"/>
      <c r="C83" s="248"/>
      <c r="D83" s="248"/>
      <c r="E83" s="248"/>
      <c r="F83" s="249"/>
      <c r="G83" s="69"/>
      <c r="H83" s="69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69">
        <v>4</v>
      </c>
      <c r="B84" s="247"/>
      <c r="C84" s="248"/>
      <c r="D84" s="248"/>
      <c r="E84" s="248"/>
      <c r="F84" s="249"/>
      <c r="G84" s="69"/>
      <c r="H84" s="69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69" t="s">
        <v>167</v>
      </c>
      <c r="H85" s="69" t="s">
        <v>167</v>
      </c>
      <c r="I85" s="69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78" t="s">
        <v>135</v>
      </c>
      <c r="B89" s="236" t="s">
        <v>169</v>
      </c>
      <c r="C89" s="237"/>
      <c r="D89" s="237"/>
      <c r="E89" s="237"/>
      <c r="F89" s="237"/>
      <c r="G89" s="238"/>
      <c r="H89" s="78" t="s">
        <v>171</v>
      </c>
      <c r="I89" s="7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06" t="s">
        <v>142</v>
      </c>
      <c r="B90" s="106"/>
      <c r="C90" s="107"/>
      <c r="D90" s="107"/>
      <c r="E90" s="107"/>
      <c r="F90" s="107"/>
      <c r="G90" s="107"/>
      <c r="H90" s="106" t="s">
        <v>230</v>
      </c>
      <c r="I90" s="106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06"/>
      <c r="B91" s="106"/>
      <c r="C91" s="107"/>
      <c r="D91" s="107"/>
      <c r="E91" s="107"/>
      <c r="F91" s="107"/>
      <c r="G91" s="107"/>
      <c r="H91" s="106" t="s">
        <v>232</v>
      </c>
      <c r="I91" s="106" t="s">
        <v>179</v>
      </c>
      <c r="J91" s="68"/>
      <c r="K91" s="56"/>
      <c r="L91" s="54"/>
      <c r="M91" s="54"/>
      <c r="N91" s="54"/>
    </row>
    <row r="92" spans="1:14" x14ac:dyDescent="0.25">
      <c r="A92" s="69">
        <v>1</v>
      </c>
      <c r="B92" s="233">
        <v>2</v>
      </c>
      <c r="C92" s="234"/>
      <c r="D92" s="234"/>
      <c r="E92" s="234"/>
      <c r="F92" s="234"/>
      <c r="G92" s="235"/>
      <c r="H92" s="69">
        <v>3</v>
      </c>
      <c r="I92" s="69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01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7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78" t="s">
        <v>234</v>
      </c>
      <c r="I99" s="78" t="s">
        <v>235</v>
      </c>
      <c r="J99" s="78" t="s">
        <v>172</v>
      </c>
      <c r="K99" s="56"/>
      <c r="L99" s="54"/>
      <c r="M99" s="54"/>
      <c r="N99" s="54"/>
    </row>
    <row r="100" spans="1:14" x14ac:dyDescent="0.25">
      <c r="A100" s="106" t="s">
        <v>142</v>
      </c>
      <c r="B100" s="236"/>
      <c r="C100" s="237"/>
      <c r="D100" s="237"/>
      <c r="E100" s="237"/>
      <c r="F100" s="236" t="s">
        <v>236</v>
      </c>
      <c r="G100" s="238"/>
      <c r="H100" s="106" t="s">
        <v>237</v>
      </c>
      <c r="I100" s="106" t="s">
        <v>220</v>
      </c>
      <c r="J100" s="106" t="s">
        <v>238</v>
      </c>
      <c r="K100" s="56"/>
      <c r="L100" s="54"/>
      <c r="M100" s="54"/>
      <c r="N100" s="54"/>
    </row>
    <row r="101" spans="1:14" x14ac:dyDescent="0.25">
      <c r="A101" s="106"/>
      <c r="B101" s="236"/>
      <c r="C101" s="237"/>
      <c r="D101" s="237"/>
      <c r="E101" s="237"/>
      <c r="F101" s="236" t="s">
        <v>239</v>
      </c>
      <c r="G101" s="238"/>
      <c r="H101" s="106" t="s">
        <v>240</v>
      </c>
      <c r="I101" s="106"/>
      <c r="J101" s="106"/>
      <c r="K101" s="56"/>
      <c r="L101" s="54"/>
      <c r="M101" s="54"/>
      <c r="N101" s="54"/>
    </row>
    <row r="102" spans="1:14" x14ac:dyDescent="0.25">
      <c r="A102" s="69">
        <v>1</v>
      </c>
      <c r="B102" s="250">
        <v>2</v>
      </c>
      <c r="C102" s="251"/>
      <c r="D102" s="251"/>
      <c r="E102" s="251"/>
      <c r="F102" s="233">
        <v>3</v>
      </c>
      <c r="G102" s="235"/>
      <c r="H102" s="69">
        <v>4</v>
      </c>
      <c r="I102" s="69">
        <v>5</v>
      </c>
      <c r="J102" s="69">
        <v>6</v>
      </c>
      <c r="K102" s="56"/>
      <c r="L102" s="118"/>
      <c r="M102" s="54"/>
      <c r="N102" s="54"/>
    </row>
    <row r="103" spans="1:14" x14ac:dyDescent="0.25">
      <c r="A103" s="69">
        <v>1</v>
      </c>
      <c r="B103" s="112"/>
      <c r="C103" s="114"/>
      <c r="D103" s="114"/>
      <c r="E103" s="114"/>
      <c r="F103" s="115"/>
      <c r="G103" s="116"/>
      <c r="H103" s="84"/>
      <c r="I103" s="69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69">
        <v>2</v>
      </c>
      <c r="B104" s="112"/>
      <c r="C104" s="114"/>
      <c r="D104" s="114"/>
      <c r="E104" s="114"/>
      <c r="F104" s="115"/>
      <c r="G104" s="116"/>
      <c r="H104" s="84"/>
      <c r="I104" s="69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69">
        <v>3</v>
      </c>
      <c r="B105" s="112"/>
      <c r="C105" s="114"/>
      <c r="D105" s="114"/>
      <c r="E105" s="114"/>
      <c r="F105" s="115"/>
      <c r="G105" s="116"/>
      <c r="H105" s="84"/>
      <c r="I105" s="69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69">
        <v>4</v>
      </c>
      <c r="B106" s="112"/>
      <c r="C106" s="114"/>
      <c r="D106" s="114"/>
      <c r="E106" s="114"/>
      <c r="F106" s="115"/>
      <c r="G106" s="116"/>
      <c r="H106" s="84"/>
      <c r="I106" s="69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16"/>
      <c r="H107" s="69" t="s">
        <v>167</v>
      </c>
      <c r="I107" s="69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78" t="s">
        <v>135</v>
      </c>
      <c r="B111" s="236" t="s">
        <v>218</v>
      </c>
      <c r="C111" s="237"/>
      <c r="D111" s="237"/>
      <c r="E111" s="237"/>
      <c r="F111" s="237"/>
      <c r="G111" s="238"/>
      <c r="H111" s="78" t="s">
        <v>171</v>
      </c>
      <c r="I111" s="7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06" t="s">
        <v>142</v>
      </c>
      <c r="B112" s="106"/>
      <c r="C112" s="107"/>
      <c r="D112" s="107"/>
      <c r="E112" s="107"/>
      <c r="F112" s="107"/>
      <c r="G112" s="107"/>
      <c r="H112" s="106"/>
      <c r="I112" s="106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06"/>
      <c r="B113" s="106"/>
      <c r="C113" s="107"/>
      <c r="D113" s="107"/>
      <c r="E113" s="107"/>
      <c r="F113" s="107"/>
      <c r="G113" s="107"/>
      <c r="H113" s="106"/>
      <c r="I113" s="106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69">
        <v>1</v>
      </c>
      <c r="B114" s="233">
        <v>2</v>
      </c>
      <c r="C114" s="234"/>
      <c r="D114" s="234"/>
      <c r="E114" s="234"/>
      <c r="F114" s="234"/>
      <c r="G114" s="235"/>
      <c r="H114" s="69">
        <v>3</v>
      </c>
      <c r="I114" s="69">
        <v>4</v>
      </c>
      <c r="J114" s="70">
        <v>5</v>
      </c>
      <c r="K114" s="56"/>
      <c r="L114" s="54"/>
      <c r="M114" s="54"/>
      <c r="N114" s="54"/>
    </row>
    <row r="115" spans="1:14" x14ac:dyDescent="0.25">
      <c r="A115" s="69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69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69"/>
      <c r="B117" s="112" t="s">
        <v>166</v>
      </c>
      <c r="C117" s="114"/>
      <c r="D117" s="114"/>
      <c r="E117" s="114"/>
      <c r="F117" s="114"/>
      <c r="G117" s="114"/>
      <c r="H117" s="69" t="s">
        <v>167</v>
      </c>
      <c r="I117" s="69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78" t="s">
        <v>135</v>
      </c>
      <c r="B121" s="236" t="s">
        <v>169</v>
      </c>
      <c r="C121" s="237"/>
      <c r="D121" s="237"/>
      <c r="E121" s="237"/>
      <c r="F121" s="237"/>
      <c r="G121" s="238"/>
      <c r="H121" s="78" t="s">
        <v>247</v>
      </c>
      <c r="I121" s="7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06" t="s">
        <v>142</v>
      </c>
      <c r="B122" s="106"/>
      <c r="C122" s="107"/>
      <c r="D122" s="107"/>
      <c r="E122" s="107"/>
      <c r="F122" s="107"/>
      <c r="G122" s="107"/>
      <c r="H122" s="106"/>
      <c r="I122" s="106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06"/>
      <c r="B123" s="106"/>
      <c r="C123" s="107"/>
      <c r="D123" s="107"/>
      <c r="E123" s="107"/>
      <c r="F123" s="107"/>
      <c r="G123" s="107"/>
      <c r="H123" s="106"/>
      <c r="I123" s="106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69">
        <v>1</v>
      </c>
      <c r="B124" s="233">
        <v>2</v>
      </c>
      <c r="C124" s="234"/>
      <c r="D124" s="234"/>
      <c r="E124" s="234"/>
      <c r="F124" s="234"/>
      <c r="G124" s="235"/>
      <c r="H124" s="69">
        <v>3</v>
      </c>
      <c r="I124" s="69">
        <v>4</v>
      </c>
      <c r="J124" s="70">
        <v>5</v>
      </c>
      <c r="K124" s="56"/>
      <c r="L124" s="54"/>
      <c r="M124" s="54"/>
      <c r="N124" s="54"/>
    </row>
    <row r="125" spans="1:14" x14ac:dyDescent="0.25">
      <c r="A125" s="69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69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69"/>
      <c r="B127" s="112" t="s">
        <v>166</v>
      </c>
      <c r="C127" s="114"/>
      <c r="D127" s="114"/>
      <c r="E127" s="114"/>
      <c r="F127" s="114"/>
      <c r="G127" s="114"/>
      <c r="H127" s="69" t="s">
        <v>167</v>
      </c>
      <c r="I127" s="69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7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7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06" t="s">
        <v>142</v>
      </c>
      <c r="B132" s="106"/>
      <c r="C132" s="107"/>
      <c r="D132" s="107"/>
      <c r="E132" s="107"/>
      <c r="F132" s="107"/>
      <c r="G132" s="107"/>
      <c r="H132" s="120"/>
      <c r="I132" s="106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06"/>
      <c r="B133" s="106"/>
      <c r="C133" s="107"/>
      <c r="D133" s="107"/>
      <c r="E133" s="107"/>
      <c r="F133" s="107"/>
      <c r="G133" s="107"/>
      <c r="H133" s="121"/>
      <c r="I133" s="106"/>
      <c r="J133" s="68"/>
      <c r="K133" s="56"/>
      <c r="L133" s="54"/>
      <c r="M133" s="54"/>
      <c r="N133" s="54"/>
    </row>
    <row r="134" spans="1:14" x14ac:dyDescent="0.25">
      <c r="A134" s="69">
        <v>1</v>
      </c>
      <c r="B134" s="233">
        <v>2</v>
      </c>
      <c r="C134" s="234"/>
      <c r="D134" s="234"/>
      <c r="E134" s="234"/>
      <c r="F134" s="234"/>
      <c r="G134" s="234"/>
      <c r="H134" s="235"/>
      <c r="I134" s="69">
        <v>3</v>
      </c>
      <c r="J134" s="70">
        <v>4</v>
      </c>
      <c r="K134" s="56"/>
      <c r="L134" s="54"/>
      <c r="M134" s="54"/>
      <c r="N134" s="54"/>
    </row>
    <row r="135" spans="1:14" x14ac:dyDescent="0.25">
      <c r="A135" s="69">
        <v>1</v>
      </c>
      <c r="B135" s="112"/>
      <c r="C135" s="114"/>
      <c r="D135" s="114"/>
      <c r="E135" s="114"/>
      <c r="F135" s="114"/>
      <c r="G135" s="114"/>
      <c r="H135" s="114"/>
      <c r="I135" s="119">
        <v>0</v>
      </c>
      <c r="J135" s="84">
        <v>0</v>
      </c>
      <c r="K135" s="56"/>
      <c r="L135" s="54"/>
      <c r="M135" s="54"/>
      <c r="N135" s="54"/>
    </row>
    <row r="136" spans="1:14" x14ac:dyDescent="0.25">
      <c r="A136" s="69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69"/>
      <c r="B137" s="112" t="s">
        <v>166</v>
      </c>
      <c r="C137" s="114"/>
      <c r="D137" s="114"/>
      <c r="E137" s="114"/>
      <c r="F137" s="114"/>
      <c r="G137" s="114"/>
      <c r="H137" s="114"/>
      <c r="I137" s="69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78" t="s">
        <v>135</v>
      </c>
      <c r="B141" s="236" t="s">
        <v>169</v>
      </c>
      <c r="C141" s="237"/>
      <c r="D141" s="237"/>
      <c r="E141" s="237"/>
      <c r="F141" s="237"/>
      <c r="G141" s="238"/>
      <c r="H141" s="78" t="s">
        <v>171</v>
      </c>
      <c r="I141" s="78" t="s">
        <v>255</v>
      </c>
      <c r="J141" s="78" t="s">
        <v>172</v>
      </c>
    </row>
    <row r="142" spans="1:14" x14ac:dyDescent="0.25">
      <c r="A142" s="106" t="s">
        <v>142</v>
      </c>
      <c r="B142" s="106"/>
      <c r="C142" s="107"/>
      <c r="D142" s="107"/>
      <c r="E142" s="107"/>
      <c r="F142" s="107"/>
      <c r="G142" s="107"/>
      <c r="H142" s="106"/>
      <c r="I142" s="106" t="s">
        <v>256</v>
      </c>
      <c r="J142" s="106" t="s">
        <v>219</v>
      </c>
    </row>
    <row r="143" spans="1:14" x14ac:dyDescent="0.25">
      <c r="A143" s="106"/>
      <c r="B143" s="106"/>
      <c r="C143" s="107"/>
      <c r="D143" s="107"/>
      <c r="E143" s="107"/>
      <c r="F143" s="107"/>
      <c r="G143" s="107"/>
      <c r="H143" s="106"/>
      <c r="I143" s="106" t="s">
        <v>179</v>
      </c>
      <c r="J143" s="106"/>
    </row>
    <row r="144" spans="1:14" x14ac:dyDescent="0.25">
      <c r="A144" s="69">
        <v>1</v>
      </c>
      <c r="B144" s="233">
        <v>2</v>
      </c>
      <c r="C144" s="234"/>
      <c r="D144" s="234"/>
      <c r="E144" s="234"/>
      <c r="F144" s="234"/>
      <c r="G144" s="235"/>
      <c r="H144" s="69">
        <v>3</v>
      </c>
      <c r="I144" s="69">
        <v>4</v>
      </c>
      <c r="J144" s="69">
        <v>5</v>
      </c>
    </row>
    <row r="145" spans="1:10" x14ac:dyDescent="0.25">
      <c r="A145" s="69">
        <v>1</v>
      </c>
      <c r="B145" s="109" t="s">
        <v>281</v>
      </c>
      <c r="C145" s="111"/>
      <c r="D145" s="111"/>
      <c r="E145" s="111"/>
      <c r="F145" s="111"/>
      <c r="G145" s="111"/>
      <c r="H145" s="84">
        <v>813</v>
      </c>
      <c r="I145" s="84">
        <v>1363.18</v>
      </c>
      <c r="J145" s="84">
        <v>331015</v>
      </c>
    </row>
    <row r="146" spans="1:10" x14ac:dyDescent="0.25">
      <c r="A146" s="69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>SUM(H146*I146)</f>
        <v>0</v>
      </c>
    </row>
    <row r="147" spans="1:10" x14ac:dyDescent="0.25">
      <c r="A147" s="69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>SUM(H147*I147)</f>
        <v>0</v>
      </c>
    </row>
    <row r="148" spans="1:10" x14ac:dyDescent="0.25">
      <c r="A148" s="69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>SUM(H148*I148)</f>
        <v>0</v>
      </c>
    </row>
    <row r="149" spans="1:10" x14ac:dyDescent="0.25">
      <c r="A149" s="69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>SUM(H149*I149)</f>
        <v>0</v>
      </c>
    </row>
    <row r="150" spans="1:10" x14ac:dyDescent="0.25">
      <c r="A150" s="69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>SUM(H150*I150)</f>
        <v>0</v>
      </c>
    </row>
    <row r="151" spans="1:10" x14ac:dyDescent="0.25">
      <c r="A151" s="69"/>
      <c r="B151" s="112" t="s">
        <v>166</v>
      </c>
      <c r="C151" s="114"/>
      <c r="D151" s="114"/>
      <c r="E151" s="114"/>
      <c r="F151" s="114"/>
      <c r="G151" s="114"/>
      <c r="H151" s="69" t="s">
        <v>167</v>
      </c>
      <c r="I151" s="69" t="s">
        <v>167</v>
      </c>
      <c r="J151" s="84">
        <f>J145+J146+J147+J148+J149+J150</f>
        <v>331015</v>
      </c>
    </row>
  </sheetData>
  <mergeCells count="59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E7:J8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D73:J74"/>
    <mergeCell ref="B92:G92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A119:J119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11:G111"/>
    <mergeCell ref="B114:G114"/>
    <mergeCell ref="B141:G141"/>
    <mergeCell ref="B144:G144"/>
    <mergeCell ref="B121:G121"/>
    <mergeCell ref="B124:G124"/>
    <mergeCell ref="A129:J129"/>
    <mergeCell ref="B131:H131"/>
    <mergeCell ref="B134:H134"/>
    <mergeCell ref="A139:J139"/>
  </mergeCells>
  <pageMargins left="0.7" right="0.7" top="0.75" bottom="0.75" header="0.3" footer="0.3"/>
  <pageSetup paperSize="9" scale="54" fitToHeight="0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51"/>
  <sheetViews>
    <sheetView view="pageBreakPreview" topLeftCell="A106" zoomScaleSheetLayoutView="100" workbookViewId="0">
      <selection activeCell="D73" sqref="D73:J74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303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348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76.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135" t="s">
        <v>135</v>
      </c>
      <c r="B11" s="135" t="s">
        <v>136</v>
      </c>
      <c r="C11" s="135" t="s">
        <v>137</v>
      </c>
      <c r="D11" s="233" t="s">
        <v>138</v>
      </c>
      <c r="E11" s="234"/>
      <c r="F11" s="234"/>
      <c r="G11" s="235"/>
      <c r="H11" s="135" t="s">
        <v>139</v>
      </c>
      <c r="I11" s="135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41" t="s">
        <v>142</v>
      </c>
      <c r="B12" s="141" t="s">
        <v>143</v>
      </c>
      <c r="C12" s="141" t="s">
        <v>144</v>
      </c>
      <c r="D12" s="135" t="s">
        <v>145</v>
      </c>
      <c r="E12" s="233" t="s">
        <v>29</v>
      </c>
      <c r="F12" s="234"/>
      <c r="G12" s="235"/>
      <c r="H12" s="141" t="s">
        <v>146</v>
      </c>
      <c r="I12" s="141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41"/>
      <c r="B13" s="141" t="s">
        <v>149</v>
      </c>
      <c r="C13" s="141" t="s">
        <v>150</v>
      </c>
      <c r="D13" s="141"/>
      <c r="E13" s="135" t="s">
        <v>151</v>
      </c>
      <c r="F13" s="135" t="s">
        <v>152</v>
      </c>
      <c r="G13" s="135" t="s">
        <v>152</v>
      </c>
      <c r="H13" s="141" t="s">
        <v>153</v>
      </c>
      <c r="I13" s="141"/>
      <c r="J13" s="68" t="s">
        <v>154</v>
      </c>
      <c r="K13" s="56"/>
      <c r="L13" s="54"/>
      <c r="M13" s="54"/>
      <c r="N13" s="54"/>
    </row>
    <row r="14" spans="1:14" x14ac:dyDescent="0.25">
      <c r="A14" s="141"/>
      <c r="B14" s="141"/>
      <c r="C14" s="141"/>
      <c r="D14" s="141"/>
      <c r="E14" s="141" t="s">
        <v>153</v>
      </c>
      <c r="F14" s="141" t="s">
        <v>155</v>
      </c>
      <c r="G14" s="141" t="s">
        <v>156</v>
      </c>
      <c r="H14" s="141" t="s">
        <v>157</v>
      </c>
      <c r="I14" s="141"/>
      <c r="J14" s="68" t="s">
        <v>158</v>
      </c>
      <c r="K14" s="56"/>
      <c r="L14" s="54"/>
      <c r="M14" s="54"/>
      <c r="N14" s="54"/>
    </row>
    <row r="15" spans="1:14" x14ac:dyDescent="0.25">
      <c r="A15" s="141"/>
      <c r="B15" s="141"/>
      <c r="C15" s="141"/>
      <c r="D15" s="141"/>
      <c r="E15" s="141" t="s">
        <v>159</v>
      </c>
      <c r="F15" s="141" t="s">
        <v>160</v>
      </c>
      <c r="G15" s="141" t="s">
        <v>160</v>
      </c>
      <c r="H15" s="141"/>
      <c r="I15" s="141"/>
      <c r="J15" s="68" t="s">
        <v>161</v>
      </c>
      <c r="K15" s="56"/>
      <c r="L15" s="54"/>
      <c r="M15" s="54"/>
      <c r="N15" s="54"/>
    </row>
    <row r="16" spans="1:14" x14ac:dyDescent="0.25">
      <c r="A16" s="132">
        <v>1</v>
      </c>
      <c r="B16" s="132">
        <v>2</v>
      </c>
      <c r="C16" s="132">
        <v>3</v>
      </c>
      <c r="D16" s="132">
        <v>4</v>
      </c>
      <c r="E16" s="132">
        <v>5</v>
      </c>
      <c r="F16" s="132">
        <v>6</v>
      </c>
      <c r="G16" s="132">
        <v>7</v>
      </c>
      <c r="H16" s="132">
        <v>8</v>
      </c>
      <c r="I16" s="132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132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132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132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132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132" t="s">
        <v>167</v>
      </c>
      <c r="D21" s="73">
        <f>+SUM(D17:D20)</f>
        <v>0</v>
      </c>
      <c r="E21" s="132" t="s">
        <v>167</v>
      </c>
      <c r="F21" s="132" t="s">
        <v>167</v>
      </c>
      <c r="G21" s="132" t="s">
        <v>167</v>
      </c>
      <c r="H21" s="76" t="s">
        <v>167</v>
      </c>
      <c r="I21" s="132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135" t="s">
        <v>135</v>
      </c>
      <c r="B25" s="236" t="s">
        <v>169</v>
      </c>
      <c r="C25" s="237"/>
      <c r="D25" s="237"/>
      <c r="E25" s="237"/>
      <c r="F25" s="238"/>
      <c r="G25" s="135" t="s">
        <v>170</v>
      </c>
      <c r="H25" s="135" t="s">
        <v>171</v>
      </c>
      <c r="I25" s="135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41" t="s">
        <v>142</v>
      </c>
      <c r="B26" s="141"/>
      <c r="C26" s="79"/>
      <c r="D26" s="79"/>
      <c r="E26" s="79"/>
      <c r="F26" s="80"/>
      <c r="G26" s="141" t="s">
        <v>173</v>
      </c>
      <c r="H26" s="141" t="s">
        <v>174</v>
      </c>
      <c r="I26" s="141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41"/>
      <c r="B27" s="141"/>
      <c r="C27" s="79"/>
      <c r="D27" s="79"/>
      <c r="E27" s="79"/>
      <c r="F27" s="80"/>
      <c r="G27" s="141" t="s">
        <v>177</v>
      </c>
      <c r="H27" s="141" t="s">
        <v>178</v>
      </c>
      <c r="I27" s="141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135" t="s">
        <v>135</v>
      </c>
      <c r="B36" s="236" t="s">
        <v>169</v>
      </c>
      <c r="C36" s="237"/>
      <c r="D36" s="237"/>
      <c r="E36" s="237"/>
      <c r="F36" s="238"/>
      <c r="G36" s="135" t="s">
        <v>181</v>
      </c>
      <c r="H36" s="135" t="s">
        <v>171</v>
      </c>
      <c r="I36" s="135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41" t="s">
        <v>142</v>
      </c>
      <c r="B37" s="141"/>
      <c r="C37" s="79"/>
      <c r="D37" s="79"/>
      <c r="E37" s="79"/>
      <c r="F37" s="80"/>
      <c r="G37" s="141" t="s">
        <v>174</v>
      </c>
      <c r="H37" s="141" t="s">
        <v>183</v>
      </c>
      <c r="I37" s="141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41"/>
      <c r="B38" s="141"/>
      <c r="C38" s="79"/>
      <c r="D38" s="79"/>
      <c r="E38" s="79"/>
      <c r="F38" s="80"/>
      <c r="G38" s="141" t="s">
        <v>185</v>
      </c>
      <c r="H38" s="141" t="s">
        <v>186</v>
      </c>
      <c r="I38" s="141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135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135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41" t="s">
        <v>142</v>
      </c>
      <c r="B50" s="141"/>
      <c r="C50" s="142"/>
      <c r="D50" s="79"/>
      <c r="E50" s="79"/>
      <c r="F50" s="142"/>
      <c r="G50" s="142"/>
      <c r="H50" s="143"/>
      <c r="I50" s="141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41"/>
      <c r="B51" s="141"/>
      <c r="C51" s="142"/>
      <c r="D51" s="79"/>
      <c r="E51" s="79"/>
      <c r="F51" s="142"/>
      <c r="G51" s="142"/>
      <c r="H51" s="143"/>
      <c r="I51" s="141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132">
        <v>1</v>
      </c>
      <c r="B53" s="233">
        <v>2</v>
      </c>
      <c r="C53" s="234"/>
      <c r="D53" s="234"/>
      <c r="E53" s="234"/>
      <c r="F53" s="234"/>
      <c r="G53" s="234"/>
      <c r="H53" s="235"/>
      <c r="I53" s="132">
        <v>3</v>
      </c>
      <c r="J53" s="70">
        <v>4</v>
      </c>
      <c r="K53" s="56"/>
      <c r="L53" s="54"/>
      <c r="M53" s="54"/>
      <c r="N53" s="54"/>
    </row>
    <row r="54" spans="1:14" x14ac:dyDescent="0.25">
      <c r="A54" s="132">
        <v>1</v>
      </c>
      <c r="B54" s="138" t="s">
        <v>200</v>
      </c>
      <c r="C54" s="133"/>
      <c r="D54" s="139"/>
      <c r="E54" s="139"/>
      <c r="F54" s="133"/>
      <c r="G54" s="133"/>
      <c r="H54" s="134"/>
      <c r="I54" s="132" t="s">
        <v>167</v>
      </c>
      <c r="J54" s="73"/>
      <c r="K54" s="56"/>
      <c r="L54" s="54"/>
      <c r="M54" s="54"/>
      <c r="N54" s="54"/>
    </row>
    <row r="55" spans="1:14" x14ac:dyDescent="0.25">
      <c r="A55" s="135" t="s">
        <v>201</v>
      </c>
      <c r="B55" s="94" t="s">
        <v>29</v>
      </c>
      <c r="C55" s="142"/>
      <c r="D55" s="79"/>
      <c r="E55" s="79"/>
      <c r="F55" s="142"/>
      <c r="G55" s="142"/>
      <c r="H55" s="142"/>
      <c r="I55" s="135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42"/>
      <c r="D56" s="79"/>
      <c r="E56" s="79"/>
      <c r="F56" s="142"/>
      <c r="G56" s="142"/>
      <c r="H56" s="142"/>
      <c r="I56" s="73">
        <f>+$K$21</f>
        <v>0</v>
      </c>
      <c r="J56" s="73">
        <f>+I56*L56</f>
        <v>0</v>
      </c>
      <c r="K56" s="56"/>
      <c r="L56" s="54"/>
      <c r="M56" s="54"/>
      <c r="N56" s="54"/>
    </row>
    <row r="57" spans="1:14" x14ac:dyDescent="0.25">
      <c r="A57" s="132" t="s">
        <v>203</v>
      </c>
      <c r="B57" s="138" t="s">
        <v>204</v>
      </c>
      <c r="C57" s="133"/>
      <c r="D57" s="139"/>
      <c r="E57" s="139"/>
      <c r="F57" s="133"/>
      <c r="G57" s="133"/>
      <c r="H57" s="134"/>
      <c r="I57" s="132"/>
      <c r="J57" s="73"/>
      <c r="K57" s="56"/>
      <c r="L57" s="54"/>
      <c r="M57" s="54"/>
      <c r="N57" s="54"/>
    </row>
    <row r="58" spans="1:14" x14ac:dyDescent="0.25">
      <c r="A58" s="135" t="s">
        <v>205</v>
      </c>
      <c r="B58" s="95" t="s">
        <v>206</v>
      </c>
      <c r="C58" s="136"/>
      <c r="D58" s="97"/>
      <c r="E58" s="97"/>
      <c r="F58" s="136"/>
      <c r="G58" s="136"/>
      <c r="H58" s="137"/>
      <c r="I58" s="135"/>
      <c r="J58" s="73"/>
      <c r="K58" s="56"/>
      <c r="L58" s="54"/>
      <c r="M58" s="54"/>
      <c r="N58" s="54"/>
    </row>
    <row r="59" spans="1:14" x14ac:dyDescent="0.25">
      <c r="A59" s="135">
        <v>2</v>
      </c>
      <c r="B59" s="95" t="s">
        <v>207</v>
      </c>
      <c r="C59" s="136"/>
      <c r="D59" s="97"/>
      <c r="E59" s="97"/>
      <c r="F59" s="136"/>
      <c r="G59" s="136"/>
      <c r="H59" s="137"/>
      <c r="I59" s="135" t="s">
        <v>167</v>
      </c>
      <c r="J59" s="73"/>
      <c r="K59" s="56"/>
      <c r="L59" s="54"/>
      <c r="M59" s="54"/>
      <c r="N59" s="54"/>
    </row>
    <row r="60" spans="1:14" x14ac:dyDescent="0.25">
      <c r="A60" s="135" t="s">
        <v>208</v>
      </c>
      <c r="B60" s="95" t="s">
        <v>29</v>
      </c>
      <c r="C60" s="136"/>
      <c r="D60" s="97"/>
      <c r="E60" s="97"/>
      <c r="F60" s="136"/>
      <c r="G60" s="136"/>
      <c r="H60" s="137"/>
      <c r="I60" s="135"/>
      <c r="J60" s="73"/>
      <c r="K60" s="56"/>
      <c r="L60" s="54"/>
      <c r="M60" s="54"/>
      <c r="N60" s="54"/>
    </row>
    <row r="61" spans="1:14" x14ac:dyDescent="0.25">
      <c r="A61" s="141"/>
      <c r="B61" s="94" t="s">
        <v>209</v>
      </c>
      <c r="C61" s="142"/>
      <c r="D61" s="79"/>
      <c r="E61" s="79"/>
      <c r="F61" s="142"/>
      <c r="G61" s="142"/>
      <c r="H61" s="143"/>
      <c r="I61" s="73">
        <f>+$K$21</f>
        <v>0</v>
      </c>
      <c r="J61" s="73">
        <f>+I61*L61</f>
        <v>0</v>
      </c>
      <c r="K61" s="56"/>
      <c r="L61" s="54"/>
      <c r="M61" s="54"/>
      <c r="N61" s="54"/>
    </row>
    <row r="62" spans="1:14" x14ac:dyDescent="0.25">
      <c r="A62" s="135" t="s">
        <v>210</v>
      </c>
      <c r="B62" s="95" t="s">
        <v>211</v>
      </c>
      <c r="C62" s="136"/>
      <c r="D62" s="97"/>
      <c r="E62" s="97"/>
      <c r="F62" s="136"/>
      <c r="G62" s="136"/>
      <c r="H62" s="137"/>
      <c r="I62" s="73"/>
      <c r="J62" s="73"/>
      <c r="K62" s="56"/>
      <c r="L62" s="54"/>
      <c r="M62" s="54"/>
      <c r="N62" s="54"/>
    </row>
    <row r="63" spans="1:14" x14ac:dyDescent="0.25">
      <c r="A63" s="135" t="s">
        <v>212</v>
      </c>
      <c r="B63" s="95" t="s">
        <v>213</v>
      </c>
      <c r="C63" s="136"/>
      <c r="D63" s="97"/>
      <c r="E63" s="97"/>
      <c r="F63" s="136"/>
      <c r="G63" s="136"/>
      <c r="H63" s="137"/>
      <c r="I63" s="73">
        <f>+$K$21</f>
        <v>0</v>
      </c>
      <c r="J63" s="73">
        <f>+I63*L63</f>
        <v>0</v>
      </c>
      <c r="K63" s="56"/>
      <c r="L63" s="54"/>
      <c r="M63" s="54"/>
      <c r="N63" s="54"/>
    </row>
    <row r="64" spans="1:14" x14ac:dyDescent="0.25">
      <c r="A64" s="135" t="s">
        <v>214</v>
      </c>
      <c r="B64" s="95" t="s">
        <v>215</v>
      </c>
      <c r="C64" s="136"/>
      <c r="D64" s="97"/>
      <c r="E64" s="97"/>
      <c r="F64" s="136"/>
      <c r="G64" s="136"/>
      <c r="H64" s="137"/>
      <c r="I64" s="73"/>
      <c r="J64" s="73"/>
      <c r="K64" s="56"/>
      <c r="L64" s="54"/>
      <c r="M64" s="54"/>
      <c r="N64" s="54"/>
    </row>
    <row r="65" spans="1:14" x14ac:dyDescent="0.25">
      <c r="A65" s="135" t="s">
        <v>216</v>
      </c>
      <c r="B65" s="95" t="s">
        <v>215</v>
      </c>
      <c r="C65" s="136"/>
      <c r="D65" s="97"/>
      <c r="E65" s="97"/>
      <c r="F65" s="136"/>
      <c r="G65" s="136"/>
      <c r="H65" s="137"/>
      <c r="I65" s="73"/>
      <c r="J65" s="73"/>
      <c r="K65" s="56"/>
      <c r="L65" s="54"/>
      <c r="M65" s="54"/>
      <c r="N65" s="54"/>
    </row>
    <row r="66" spans="1:14" x14ac:dyDescent="0.25">
      <c r="A66" s="135">
        <v>3</v>
      </c>
      <c r="B66" s="95" t="s">
        <v>217</v>
      </c>
      <c r="C66" s="136"/>
      <c r="D66" s="97"/>
      <c r="E66" s="97"/>
      <c r="F66" s="136"/>
      <c r="G66" s="136"/>
      <c r="H66" s="137"/>
      <c r="I66" s="73">
        <f>+$K$21</f>
        <v>0</v>
      </c>
      <c r="J66" s="73">
        <f>+I66*L66</f>
        <v>0</v>
      </c>
      <c r="K66" s="56"/>
      <c r="L66" s="54"/>
      <c r="M66" s="54"/>
      <c r="N66" s="54"/>
    </row>
    <row r="67" spans="1:14" x14ac:dyDescent="0.25">
      <c r="A67" s="132"/>
      <c r="B67" s="132" t="s">
        <v>166</v>
      </c>
      <c r="C67" s="133"/>
      <c r="D67" s="139"/>
      <c r="E67" s="139"/>
      <c r="F67" s="133"/>
      <c r="G67" s="133"/>
      <c r="H67" s="134"/>
      <c r="I67" s="132" t="s">
        <v>167</v>
      </c>
      <c r="J67" s="73">
        <f>+ SUM(J54:J66)</f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40"/>
      <c r="C71" s="99"/>
      <c r="D71" s="59" t="s">
        <v>303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40"/>
      <c r="C73" s="99"/>
      <c r="D73" s="242" t="s">
        <v>348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61.5" customHeight="1" x14ac:dyDescent="0.25">
      <c r="A74" s="100"/>
      <c r="B74" s="140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135" t="s">
        <v>135</v>
      </c>
      <c r="B77" s="236" t="s">
        <v>169</v>
      </c>
      <c r="C77" s="237"/>
      <c r="D77" s="237"/>
      <c r="E77" s="237"/>
      <c r="F77" s="238"/>
      <c r="G77" s="135" t="s">
        <v>171</v>
      </c>
      <c r="H77" s="135" t="s">
        <v>171</v>
      </c>
      <c r="I77" s="135" t="s">
        <v>223</v>
      </c>
      <c r="J77" s="135" t="s">
        <v>172</v>
      </c>
      <c r="K77" s="56"/>
      <c r="L77" s="54"/>
      <c r="M77" s="54"/>
      <c r="N77" s="54"/>
    </row>
    <row r="78" spans="1:14" x14ac:dyDescent="0.25">
      <c r="A78" s="141" t="s">
        <v>142</v>
      </c>
      <c r="B78" s="244"/>
      <c r="C78" s="245"/>
      <c r="D78" s="245"/>
      <c r="E78" s="245"/>
      <c r="F78" s="246"/>
      <c r="G78" s="141" t="s">
        <v>224</v>
      </c>
      <c r="H78" s="141" t="s">
        <v>225</v>
      </c>
      <c r="I78" s="141" t="s">
        <v>226</v>
      </c>
      <c r="J78" s="141" t="s">
        <v>176</v>
      </c>
      <c r="K78" s="56"/>
      <c r="L78" s="54"/>
      <c r="M78" s="54"/>
      <c r="N78" s="54"/>
    </row>
    <row r="79" spans="1:14" x14ac:dyDescent="0.25">
      <c r="A79" s="141"/>
      <c r="B79" s="244"/>
      <c r="C79" s="245"/>
      <c r="D79" s="245"/>
      <c r="E79" s="245"/>
      <c r="F79" s="246"/>
      <c r="G79" s="141"/>
      <c r="H79" s="141" t="s">
        <v>227</v>
      </c>
      <c r="I79" s="141" t="s">
        <v>179</v>
      </c>
      <c r="J79" s="141"/>
      <c r="K79" s="56"/>
      <c r="L79" s="54"/>
      <c r="M79" s="54"/>
      <c r="N79" s="54"/>
    </row>
    <row r="80" spans="1:14" x14ac:dyDescent="0.25">
      <c r="A80" s="132">
        <v>1</v>
      </c>
      <c r="B80" s="250">
        <v>2</v>
      </c>
      <c r="C80" s="251"/>
      <c r="D80" s="251"/>
      <c r="E80" s="251"/>
      <c r="F80" s="252"/>
      <c r="G80" s="132">
        <v>3</v>
      </c>
      <c r="H80" s="132">
        <v>4</v>
      </c>
      <c r="I80" s="132">
        <v>5</v>
      </c>
      <c r="J80" s="132">
        <v>6</v>
      </c>
      <c r="K80" s="56"/>
      <c r="L80" s="54"/>
      <c r="M80" s="54"/>
      <c r="N80" s="54"/>
    </row>
    <row r="81" spans="1:14" x14ac:dyDescent="0.25">
      <c r="A81" s="132">
        <v>1</v>
      </c>
      <c r="B81" s="247"/>
      <c r="C81" s="248"/>
      <c r="D81" s="248"/>
      <c r="E81" s="248"/>
      <c r="F81" s="249"/>
      <c r="G81" s="132"/>
      <c r="H81" s="132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132">
        <v>2</v>
      </c>
      <c r="B82" s="247"/>
      <c r="C82" s="248"/>
      <c r="D82" s="248"/>
      <c r="E82" s="248"/>
      <c r="F82" s="249"/>
      <c r="G82" s="132"/>
      <c r="H82" s="132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132">
        <v>3</v>
      </c>
      <c r="B83" s="247"/>
      <c r="C83" s="248"/>
      <c r="D83" s="248"/>
      <c r="E83" s="248"/>
      <c r="F83" s="249"/>
      <c r="G83" s="132"/>
      <c r="H83" s="132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132">
        <v>4</v>
      </c>
      <c r="B84" s="247"/>
      <c r="C84" s="248"/>
      <c r="D84" s="248"/>
      <c r="E84" s="248"/>
      <c r="F84" s="249"/>
      <c r="G84" s="132"/>
      <c r="H84" s="132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132" t="s">
        <v>167</v>
      </c>
      <c r="H85" s="132" t="s">
        <v>167</v>
      </c>
      <c r="I85" s="132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135" t="s">
        <v>135</v>
      </c>
      <c r="B89" s="236" t="s">
        <v>169</v>
      </c>
      <c r="C89" s="237"/>
      <c r="D89" s="237"/>
      <c r="E89" s="237"/>
      <c r="F89" s="237"/>
      <c r="G89" s="238"/>
      <c r="H89" s="135" t="s">
        <v>171</v>
      </c>
      <c r="I89" s="135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41" t="s">
        <v>142</v>
      </c>
      <c r="B90" s="141"/>
      <c r="C90" s="142"/>
      <c r="D90" s="142"/>
      <c r="E90" s="142"/>
      <c r="F90" s="142"/>
      <c r="G90" s="142"/>
      <c r="H90" s="141" t="s">
        <v>230</v>
      </c>
      <c r="I90" s="141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41"/>
      <c r="B91" s="141"/>
      <c r="C91" s="142"/>
      <c r="D91" s="142"/>
      <c r="E91" s="142"/>
      <c r="F91" s="142"/>
      <c r="G91" s="142"/>
      <c r="H91" s="141" t="s">
        <v>232</v>
      </c>
      <c r="I91" s="141" t="s">
        <v>179</v>
      </c>
      <c r="J91" s="68"/>
      <c r="K91" s="56"/>
      <c r="L91" s="54"/>
      <c r="M91" s="54"/>
      <c r="N91" s="54"/>
    </row>
    <row r="92" spans="1:14" x14ac:dyDescent="0.25">
      <c r="A92" s="132">
        <v>1</v>
      </c>
      <c r="B92" s="233">
        <v>2</v>
      </c>
      <c r="C92" s="234"/>
      <c r="D92" s="234"/>
      <c r="E92" s="234"/>
      <c r="F92" s="234"/>
      <c r="G92" s="235"/>
      <c r="H92" s="132">
        <v>3</v>
      </c>
      <c r="I92" s="132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40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135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135" t="s">
        <v>234</v>
      </c>
      <c r="I99" s="135" t="s">
        <v>235</v>
      </c>
      <c r="J99" s="135" t="s">
        <v>172</v>
      </c>
      <c r="K99" s="56"/>
      <c r="L99" s="54"/>
      <c r="M99" s="54"/>
      <c r="N99" s="54"/>
    </row>
    <row r="100" spans="1:14" x14ac:dyDescent="0.25">
      <c r="A100" s="141" t="s">
        <v>142</v>
      </c>
      <c r="B100" s="236"/>
      <c r="C100" s="237"/>
      <c r="D100" s="237"/>
      <c r="E100" s="237"/>
      <c r="F100" s="236" t="s">
        <v>236</v>
      </c>
      <c r="G100" s="238"/>
      <c r="H100" s="141" t="s">
        <v>237</v>
      </c>
      <c r="I100" s="141" t="s">
        <v>220</v>
      </c>
      <c r="J100" s="141" t="s">
        <v>238</v>
      </c>
      <c r="K100" s="56"/>
      <c r="L100" s="54"/>
      <c r="M100" s="54"/>
      <c r="N100" s="54"/>
    </row>
    <row r="101" spans="1:14" x14ac:dyDescent="0.25">
      <c r="A101" s="141"/>
      <c r="B101" s="236"/>
      <c r="C101" s="237"/>
      <c r="D101" s="237"/>
      <c r="E101" s="237"/>
      <c r="F101" s="236" t="s">
        <v>239</v>
      </c>
      <c r="G101" s="238"/>
      <c r="H101" s="141" t="s">
        <v>240</v>
      </c>
      <c r="I101" s="141"/>
      <c r="J101" s="141"/>
      <c r="K101" s="56"/>
      <c r="L101" s="54"/>
      <c r="M101" s="54"/>
      <c r="N101" s="54"/>
    </row>
    <row r="102" spans="1:14" x14ac:dyDescent="0.25">
      <c r="A102" s="132">
        <v>1</v>
      </c>
      <c r="B102" s="250">
        <v>2</v>
      </c>
      <c r="C102" s="251"/>
      <c r="D102" s="251"/>
      <c r="E102" s="251"/>
      <c r="F102" s="233">
        <v>3</v>
      </c>
      <c r="G102" s="235"/>
      <c r="H102" s="132">
        <v>4</v>
      </c>
      <c r="I102" s="132">
        <v>5</v>
      </c>
      <c r="J102" s="132">
        <v>6</v>
      </c>
      <c r="K102" s="56"/>
      <c r="L102" s="118"/>
      <c r="M102" s="54"/>
      <c r="N102" s="54"/>
    </row>
    <row r="103" spans="1:14" x14ac:dyDescent="0.25">
      <c r="A103" s="132">
        <v>1</v>
      </c>
      <c r="B103" s="112"/>
      <c r="C103" s="114"/>
      <c r="D103" s="114"/>
      <c r="E103" s="114"/>
      <c r="F103" s="115"/>
      <c r="G103" s="144"/>
      <c r="H103" s="84"/>
      <c r="I103" s="132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132">
        <v>2</v>
      </c>
      <c r="B104" s="112"/>
      <c r="C104" s="114"/>
      <c r="D104" s="114"/>
      <c r="E104" s="114"/>
      <c r="F104" s="115"/>
      <c r="G104" s="144"/>
      <c r="H104" s="84"/>
      <c r="I104" s="132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132">
        <v>3</v>
      </c>
      <c r="B105" s="112"/>
      <c r="C105" s="114"/>
      <c r="D105" s="114"/>
      <c r="E105" s="114"/>
      <c r="F105" s="115"/>
      <c r="G105" s="144"/>
      <c r="H105" s="84"/>
      <c r="I105" s="132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132">
        <v>4</v>
      </c>
      <c r="B106" s="112"/>
      <c r="C106" s="114"/>
      <c r="D106" s="114"/>
      <c r="E106" s="114"/>
      <c r="F106" s="115"/>
      <c r="G106" s="144"/>
      <c r="H106" s="84"/>
      <c r="I106" s="132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44"/>
      <c r="H107" s="132" t="s">
        <v>167</v>
      </c>
      <c r="I107" s="132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135" t="s">
        <v>135</v>
      </c>
      <c r="B111" s="236" t="s">
        <v>218</v>
      </c>
      <c r="C111" s="237"/>
      <c r="D111" s="237"/>
      <c r="E111" s="237"/>
      <c r="F111" s="237"/>
      <c r="G111" s="238"/>
      <c r="H111" s="135" t="s">
        <v>171</v>
      </c>
      <c r="I111" s="135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41" t="s">
        <v>142</v>
      </c>
      <c r="B112" s="141"/>
      <c r="C112" s="142"/>
      <c r="D112" s="142"/>
      <c r="E112" s="142"/>
      <c r="F112" s="142"/>
      <c r="G112" s="142"/>
      <c r="H112" s="141"/>
      <c r="I112" s="141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41"/>
      <c r="B113" s="141"/>
      <c r="C113" s="142"/>
      <c r="D113" s="142"/>
      <c r="E113" s="142"/>
      <c r="F113" s="142"/>
      <c r="G113" s="142"/>
      <c r="H113" s="141"/>
      <c r="I113" s="141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132">
        <v>1</v>
      </c>
      <c r="B114" s="233">
        <v>2</v>
      </c>
      <c r="C114" s="234"/>
      <c r="D114" s="234"/>
      <c r="E114" s="234"/>
      <c r="F114" s="234"/>
      <c r="G114" s="235"/>
      <c r="H114" s="132">
        <v>3</v>
      </c>
      <c r="I114" s="132">
        <v>4</v>
      </c>
      <c r="J114" s="70">
        <v>5</v>
      </c>
      <c r="K114" s="56"/>
      <c r="L114" s="54"/>
      <c r="M114" s="54"/>
      <c r="N114" s="54"/>
    </row>
    <row r="115" spans="1:14" x14ac:dyDescent="0.25">
      <c r="A115" s="132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132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132"/>
      <c r="B117" s="112" t="s">
        <v>166</v>
      </c>
      <c r="C117" s="114"/>
      <c r="D117" s="114"/>
      <c r="E117" s="114"/>
      <c r="F117" s="114"/>
      <c r="G117" s="114"/>
      <c r="H117" s="132" t="s">
        <v>167</v>
      </c>
      <c r="I117" s="132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135" t="s">
        <v>135</v>
      </c>
      <c r="B121" s="236" t="s">
        <v>169</v>
      </c>
      <c r="C121" s="237"/>
      <c r="D121" s="237"/>
      <c r="E121" s="237"/>
      <c r="F121" s="237"/>
      <c r="G121" s="238"/>
      <c r="H121" s="135" t="s">
        <v>247</v>
      </c>
      <c r="I121" s="135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41" t="s">
        <v>142</v>
      </c>
      <c r="B122" s="141"/>
      <c r="C122" s="142"/>
      <c r="D122" s="142"/>
      <c r="E122" s="142"/>
      <c r="F122" s="142"/>
      <c r="G122" s="142"/>
      <c r="H122" s="141"/>
      <c r="I122" s="141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41"/>
      <c r="B123" s="141"/>
      <c r="C123" s="142"/>
      <c r="D123" s="142"/>
      <c r="E123" s="142"/>
      <c r="F123" s="142"/>
      <c r="G123" s="142"/>
      <c r="H123" s="141"/>
      <c r="I123" s="141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132">
        <v>1</v>
      </c>
      <c r="B124" s="233">
        <v>2</v>
      </c>
      <c r="C124" s="234"/>
      <c r="D124" s="234"/>
      <c r="E124" s="234"/>
      <c r="F124" s="234"/>
      <c r="G124" s="235"/>
      <c r="H124" s="132">
        <v>3</v>
      </c>
      <c r="I124" s="132">
        <v>4</v>
      </c>
      <c r="J124" s="70">
        <v>5</v>
      </c>
      <c r="K124" s="56"/>
      <c r="L124" s="54"/>
      <c r="M124" s="54"/>
      <c r="N124" s="54"/>
    </row>
    <row r="125" spans="1:14" x14ac:dyDescent="0.25">
      <c r="A125" s="132">
        <v>1</v>
      </c>
      <c r="B125" s="109" t="s">
        <v>304</v>
      </c>
      <c r="C125" s="111"/>
      <c r="D125" s="111"/>
      <c r="E125" s="111"/>
      <c r="F125" s="111"/>
      <c r="G125" s="111"/>
      <c r="H125" s="109">
        <v>1</v>
      </c>
      <c r="I125" s="119">
        <v>1</v>
      </c>
      <c r="J125" s="84">
        <v>1588270</v>
      </c>
      <c r="K125" s="56"/>
      <c r="L125" s="54"/>
      <c r="M125" s="54"/>
      <c r="N125" s="54"/>
    </row>
    <row r="126" spans="1:14" x14ac:dyDescent="0.25">
      <c r="A126" s="132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132"/>
      <c r="B127" s="112" t="s">
        <v>166</v>
      </c>
      <c r="C127" s="114"/>
      <c r="D127" s="114"/>
      <c r="E127" s="114"/>
      <c r="F127" s="114"/>
      <c r="G127" s="114"/>
      <c r="H127" s="132" t="s">
        <v>167</v>
      </c>
      <c r="I127" s="132" t="s">
        <v>167</v>
      </c>
      <c r="J127" s="84">
        <f>+J125</f>
        <v>1588270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135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135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41" t="s">
        <v>142</v>
      </c>
      <c r="B132" s="141"/>
      <c r="C132" s="142"/>
      <c r="D132" s="142"/>
      <c r="E132" s="142"/>
      <c r="F132" s="142"/>
      <c r="G132" s="142"/>
      <c r="H132" s="120"/>
      <c r="I132" s="141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41"/>
      <c r="B133" s="141"/>
      <c r="C133" s="142"/>
      <c r="D133" s="142"/>
      <c r="E133" s="142"/>
      <c r="F133" s="142"/>
      <c r="G133" s="142"/>
      <c r="H133" s="121"/>
      <c r="I133" s="141"/>
      <c r="J133" s="68"/>
      <c r="K133" s="56"/>
      <c r="L133" s="54"/>
      <c r="M133" s="54"/>
      <c r="N133" s="54"/>
    </row>
    <row r="134" spans="1:14" x14ac:dyDescent="0.25">
      <c r="A134" s="132">
        <v>1</v>
      </c>
      <c r="B134" s="233">
        <v>2</v>
      </c>
      <c r="C134" s="234"/>
      <c r="D134" s="234"/>
      <c r="E134" s="234"/>
      <c r="F134" s="234"/>
      <c r="G134" s="234"/>
      <c r="H134" s="235"/>
      <c r="I134" s="132">
        <v>3</v>
      </c>
      <c r="J134" s="70">
        <v>4</v>
      </c>
      <c r="K134" s="56"/>
      <c r="L134" s="54"/>
      <c r="M134" s="54"/>
      <c r="N134" s="54"/>
    </row>
    <row r="135" spans="1:14" x14ac:dyDescent="0.25">
      <c r="A135" s="132">
        <v>1</v>
      </c>
      <c r="B135" s="112"/>
      <c r="C135" s="114"/>
      <c r="D135" s="114"/>
      <c r="E135" s="114"/>
      <c r="F135" s="114"/>
      <c r="G135" s="114"/>
      <c r="H135" s="114"/>
      <c r="I135" s="119">
        <v>0</v>
      </c>
      <c r="J135" s="84">
        <v>0</v>
      </c>
      <c r="K135" s="56"/>
      <c r="L135" s="54"/>
      <c r="M135" s="54"/>
      <c r="N135" s="54"/>
    </row>
    <row r="136" spans="1:14" x14ac:dyDescent="0.25">
      <c r="A136" s="132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132"/>
      <c r="B137" s="112" t="s">
        <v>166</v>
      </c>
      <c r="C137" s="114"/>
      <c r="D137" s="114"/>
      <c r="E137" s="114"/>
      <c r="F137" s="114"/>
      <c r="G137" s="114"/>
      <c r="H137" s="114"/>
      <c r="I137" s="132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135" t="s">
        <v>135</v>
      </c>
      <c r="B141" s="236" t="s">
        <v>169</v>
      </c>
      <c r="C141" s="237"/>
      <c r="D141" s="237"/>
      <c r="E141" s="237"/>
      <c r="F141" s="237"/>
      <c r="G141" s="238"/>
      <c r="H141" s="135" t="s">
        <v>171</v>
      </c>
      <c r="I141" s="135" t="s">
        <v>255</v>
      </c>
      <c r="J141" s="135" t="s">
        <v>172</v>
      </c>
    </row>
    <row r="142" spans="1:14" x14ac:dyDescent="0.25">
      <c r="A142" s="141" t="s">
        <v>142</v>
      </c>
      <c r="B142" s="141"/>
      <c r="C142" s="142"/>
      <c r="D142" s="142"/>
      <c r="E142" s="142"/>
      <c r="F142" s="142"/>
      <c r="G142" s="142"/>
      <c r="H142" s="141"/>
      <c r="I142" s="141" t="s">
        <v>256</v>
      </c>
      <c r="J142" s="141" t="s">
        <v>219</v>
      </c>
    </row>
    <row r="143" spans="1:14" x14ac:dyDescent="0.25">
      <c r="A143" s="141"/>
      <c r="B143" s="141"/>
      <c r="C143" s="142"/>
      <c r="D143" s="142"/>
      <c r="E143" s="142"/>
      <c r="F143" s="142"/>
      <c r="G143" s="142"/>
      <c r="H143" s="141"/>
      <c r="I143" s="141" t="s">
        <v>179</v>
      </c>
      <c r="J143" s="141"/>
    </row>
    <row r="144" spans="1:14" x14ac:dyDescent="0.25">
      <c r="A144" s="132">
        <v>1</v>
      </c>
      <c r="B144" s="233">
        <v>2</v>
      </c>
      <c r="C144" s="234"/>
      <c r="D144" s="234"/>
      <c r="E144" s="234"/>
      <c r="F144" s="234"/>
      <c r="G144" s="235"/>
      <c r="H144" s="132">
        <v>3</v>
      </c>
      <c r="I144" s="132">
        <v>4</v>
      </c>
      <c r="J144" s="132">
        <v>5</v>
      </c>
    </row>
    <row r="145" spans="1:10" x14ac:dyDescent="0.25">
      <c r="A145" s="132">
        <v>1</v>
      </c>
      <c r="B145" s="109"/>
      <c r="C145" s="111"/>
      <c r="D145" s="111"/>
      <c r="E145" s="111"/>
      <c r="F145" s="111"/>
      <c r="G145" s="111"/>
      <c r="H145" s="84">
        <v>0</v>
      </c>
      <c r="I145" s="84">
        <v>0</v>
      </c>
      <c r="J145" s="84">
        <f t="shared" ref="J145:J150" si="0">SUM(H145*I145)</f>
        <v>0</v>
      </c>
    </row>
    <row r="146" spans="1:10" x14ac:dyDescent="0.25">
      <c r="A146" s="132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 t="shared" si="0"/>
        <v>0</v>
      </c>
    </row>
    <row r="147" spans="1:10" x14ac:dyDescent="0.25">
      <c r="A147" s="132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si="0"/>
        <v>0</v>
      </c>
    </row>
    <row r="148" spans="1:10" x14ac:dyDescent="0.25">
      <c r="A148" s="132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132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132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132"/>
      <c r="B151" s="112" t="s">
        <v>166</v>
      </c>
      <c r="C151" s="114"/>
      <c r="D151" s="114"/>
      <c r="E151" s="114"/>
      <c r="F151" s="114"/>
      <c r="G151" s="114"/>
      <c r="H151" s="132" t="s">
        <v>167</v>
      </c>
      <c r="I151" s="132" t="s">
        <v>167</v>
      </c>
      <c r="J151" s="84">
        <f>J145+J146+J147+J148+J149+J150</f>
        <v>0</v>
      </c>
    </row>
  </sheetData>
  <mergeCells count="59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E7:J8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D73:J74"/>
    <mergeCell ref="B92:G92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A119:J119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11:G111"/>
    <mergeCell ref="B114:G114"/>
    <mergeCell ref="B141:G141"/>
    <mergeCell ref="B144:G144"/>
    <mergeCell ref="B121:G121"/>
    <mergeCell ref="B124:G124"/>
    <mergeCell ref="A129:J129"/>
    <mergeCell ref="B131:H131"/>
    <mergeCell ref="B134:H134"/>
    <mergeCell ref="A139:J139"/>
  </mergeCells>
  <pageMargins left="0.7" right="0.7" top="0.75" bottom="0.75" header="0.3" footer="0.3"/>
  <pageSetup paperSize="9" scale="54" fitToHeight="0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51"/>
  <sheetViews>
    <sheetView view="pageBreakPreview" topLeftCell="A7" zoomScaleSheetLayoutView="100" workbookViewId="0">
      <selection activeCell="N67" sqref="N67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328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329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47.2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149" t="s">
        <v>135</v>
      </c>
      <c r="B11" s="149" t="s">
        <v>136</v>
      </c>
      <c r="C11" s="149" t="s">
        <v>137</v>
      </c>
      <c r="D11" s="233" t="s">
        <v>138</v>
      </c>
      <c r="E11" s="234"/>
      <c r="F11" s="234"/>
      <c r="G11" s="235"/>
      <c r="H11" s="149" t="s">
        <v>139</v>
      </c>
      <c r="I11" s="149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52" t="s">
        <v>142</v>
      </c>
      <c r="B12" s="152" t="s">
        <v>143</v>
      </c>
      <c r="C12" s="152" t="s">
        <v>144</v>
      </c>
      <c r="D12" s="149" t="s">
        <v>145</v>
      </c>
      <c r="E12" s="233" t="s">
        <v>29</v>
      </c>
      <c r="F12" s="234"/>
      <c r="G12" s="235"/>
      <c r="H12" s="152" t="s">
        <v>146</v>
      </c>
      <c r="I12" s="152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52"/>
      <c r="B13" s="152" t="s">
        <v>149</v>
      </c>
      <c r="C13" s="152" t="s">
        <v>150</v>
      </c>
      <c r="D13" s="152"/>
      <c r="E13" s="149" t="s">
        <v>151</v>
      </c>
      <c r="F13" s="149" t="s">
        <v>152</v>
      </c>
      <c r="G13" s="149" t="s">
        <v>152</v>
      </c>
      <c r="H13" s="152" t="s">
        <v>153</v>
      </c>
      <c r="I13" s="152"/>
      <c r="J13" s="68" t="s">
        <v>154</v>
      </c>
      <c r="K13" s="56"/>
      <c r="L13" s="54"/>
      <c r="M13" s="54"/>
      <c r="N13" s="54"/>
    </row>
    <row r="14" spans="1:14" x14ac:dyDescent="0.25">
      <c r="A14" s="152"/>
      <c r="B14" s="152"/>
      <c r="C14" s="152"/>
      <c r="D14" s="152"/>
      <c r="E14" s="152" t="s">
        <v>153</v>
      </c>
      <c r="F14" s="152" t="s">
        <v>155</v>
      </c>
      <c r="G14" s="152" t="s">
        <v>156</v>
      </c>
      <c r="H14" s="152" t="s">
        <v>157</v>
      </c>
      <c r="I14" s="152"/>
      <c r="J14" s="68" t="s">
        <v>158</v>
      </c>
      <c r="K14" s="56"/>
      <c r="L14" s="54"/>
      <c r="M14" s="54"/>
      <c r="N14" s="54"/>
    </row>
    <row r="15" spans="1:14" x14ac:dyDescent="0.25">
      <c r="A15" s="152"/>
      <c r="B15" s="152"/>
      <c r="C15" s="152"/>
      <c r="D15" s="152"/>
      <c r="E15" s="152" t="s">
        <v>159</v>
      </c>
      <c r="F15" s="152" t="s">
        <v>160</v>
      </c>
      <c r="G15" s="152" t="s">
        <v>160</v>
      </c>
      <c r="H15" s="152"/>
      <c r="I15" s="152"/>
      <c r="J15" s="68" t="s">
        <v>161</v>
      </c>
      <c r="K15" s="56"/>
      <c r="L15" s="54"/>
      <c r="M15" s="54"/>
      <c r="N15" s="54"/>
    </row>
    <row r="16" spans="1:14" x14ac:dyDescent="0.25">
      <c r="A16" s="145">
        <v>1</v>
      </c>
      <c r="B16" s="145">
        <v>2</v>
      </c>
      <c r="C16" s="145">
        <v>3</v>
      </c>
      <c r="D16" s="145">
        <v>4</v>
      </c>
      <c r="E16" s="145">
        <v>5</v>
      </c>
      <c r="F16" s="145">
        <v>6</v>
      </c>
      <c r="G16" s="145">
        <v>7</v>
      </c>
      <c r="H16" s="145">
        <v>8</v>
      </c>
      <c r="I16" s="145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145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145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145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145">
        <v>4</v>
      </c>
      <c r="B20" s="71" t="s">
        <v>165</v>
      </c>
      <c r="C20" s="72">
        <v>2</v>
      </c>
      <c r="D20" s="73">
        <v>7013.8</v>
      </c>
      <c r="E20" s="73"/>
      <c r="F20" s="73"/>
      <c r="G20" s="73"/>
      <c r="H20" s="73">
        <v>10520.7</v>
      </c>
      <c r="I20" s="72"/>
      <c r="J20" s="73">
        <v>35069</v>
      </c>
      <c r="K20" s="56"/>
      <c r="L20" s="54"/>
      <c r="M20" s="54"/>
      <c r="N20" s="54"/>
    </row>
    <row r="21" spans="1:14" x14ac:dyDescent="0.25">
      <c r="A21" s="74" t="s">
        <v>166</v>
      </c>
      <c r="B21" s="75"/>
      <c r="C21" s="145" t="s">
        <v>167</v>
      </c>
      <c r="D21" s="73">
        <f>+SUM(D17:D20)</f>
        <v>7013.8</v>
      </c>
      <c r="E21" s="145" t="s">
        <v>167</v>
      </c>
      <c r="F21" s="145" t="s">
        <v>167</v>
      </c>
      <c r="G21" s="145" t="s">
        <v>167</v>
      </c>
      <c r="H21" s="76" t="s">
        <v>167</v>
      </c>
      <c r="I21" s="145" t="s">
        <v>167</v>
      </c>
      <c r="J21" s="73">
        <f>+SUM(J17:J20)</f>
        <v>35069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149" t="s">
        <v>135</v>
      </c>
      <c r="B25" s="236" t="s">
        <v>169</v>
      </c>
      <c r="C25" s="237"/>
      <c r="D25" s="237"/>
      <c r="E25" s="237"/>
      <c r="F25" s="238"/>
      <c r="G25" s="149" t="s">
        <v>170</v>
      </c>
      <c r="H25" s="149" t="s">
        <v>171</v>
      </c>
      <c r="I25" s="149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52" t="s">
        <v>142</v>
      </c>
      <c r="B26" s="152"/>
      <c r="C26" s="79"/>
      <c r="D26" s="79"/>
      <c r="E26" s="79"/>
      <c r="F26" s="80"/>
      <c r="G26" s="152" t="s">
        <v>173</v>
      </c>
      <c r="H26" s="152" t="s">
        <v>174</v>
      </c>
      <c r="I26" s="152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52"/>
      <c r="B27" s="152"/>
      <c r="C27" s="79"/>
      <c r="D27" s="79"/>
      <c r="E27" s="79"/>
      <c r="F27" s="80"/>
      <c r="G27" s="152" t="s">
        <v>177</v>
      </c>
      <c r="H27" s="152" t="s">
        <v>178</v>
      </c>
      <c r="I27" s="152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149" t="s">
        <v>135</v>
      </c>
      <c r="B36" s="236" t="s">
        <v>169</v>
      </c>
      <c r="C36" s="237"/>
      <c r="D36" s="237"/>
      <c r="E36" s="237"/>
      <c r="F36" s="238"/>
      <c r="G36" s="149" t="s">
        <v>181</v>
      </c>
      <c r="H36" s="149" t="s">
        <v>171</v>
      </c>
      <c r="I36" s="149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52" t="s">
        <v>142</v>
      </c>
      <c r="B37" s="152"/>
      <c r="C37" s="79"/>
      <c r="D37" s="79"/>
      <c r="E37" s="79"/>
      <c r="F37" s="80"/>
      <c r="G37" s="152" t="s">
        <v>174</v>
      </c>
      <c r="H37" s="152" t="s">
        <v>183</v>
      </c>
      <c r="I37" s="152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52"/>
      <c r="B38" s="152"/>
      <c r="C38" s="79"/>
      <c r="D38" s="79"/>
      <c r="E38" s="79"/>
      <c r="F38" s="80"/>
      <c r="G38" s="152" t="s">
        <v>185</v>
      </c>
      <c r="H38" s="152" t="s">
        <v>186</v>
      </c>
      <c r="I38" s="152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149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149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52" t="s">
        <v>142</v>
      </c>
      <c r="B50" s="152"/>
      <c r="C50" s="153"/>
      <c r="D50" s="79"/>
      <c r="E50" s="79"/>
      <c r="F50" s="153"/>
      <c r="G50" s="153"/>
      <c r="H50" s="154"/>
      <c r="I50" s="152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52"/>
      <c r="B51" s="152"/>
      <c r="C51" s="153"/>
      <c r="D51" s="79"/>
      <c r="E51" s="79"/>
      <c r="F51" s="153"/>
      <c r="G51" s="153"/>
      <c r="H51" s="154"/>
      <c r="I51" s="152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145">
        <v>1</v>
      </c>
      <c r="B53" s="233">
        <v>2</v>
      </c>
      <c r="C53" s="234"/>
      <c r="D53" s="234"/>
      <c r="E53" s="234"/>
      <c r="F53" s="234"/>
      <c r="G53" s="234"/>
      <c r="H53" s="235"/>
      <c r="I53" s="145">
        <v>3</v>
      </c>
      <c r="J53" s="70">
        <v>4</v>
      </c>
      <c r="K53" s="56"/>
      <c r="L53" s="54"/>
      <c r="M53" s="54"/>
      <c r="N53" s="54"/>
    </row>
    <row r="54" spans="1:14" x14ac:dyDescent="0.25">
      <c r="A54" s="145">
        <v>1</v>
      </c>
      <c r="B54" s="156" t="s">
        <v>200</v>
      </c>
      <c r="C54" s="146"/>
      <c r="D54" s="157"/>
      <c r="E54" s="157"/>
      <c r="F54" s="146"/>
      <c r="G54" s="146"/>
      <c r="H54" s="147"/>
      <c r="I54" s="145" t="s">
        <v>167</v>
      </c>
      <c r="J54" s="73"/>
      <c r="K54" s="56"/>
      <c r="L54" s="54"/>
      <c r="M54" s="54"/>
      <c r="N54" s="54"/>
    </row>
    <row r="55" spans="1:14" x14ac:dyDescent="0.25">
      <c r="A55" s="149" t="s">
        <v>201</v>
      </c>
      <c r="B55" s="94" t="s">
        <v>29</v>
      </c>
      <c r="C55" s="153"/>
      <c r="D55" s="79"/>
      <c r="E55" s="79"/>
      <c r="F55" s="153"/>
      <c r="G55" s="153"/>
      <c r="H55" s="153"/>
      <c r="I55" s="149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53"/>
      <c r="D56" s="79"/>
      <c r="E56" s="79"/>
      <c r="F56" s="153"/>
      <c r="G56" s="153"/>
      <c r="H56" s="153"/>
      <c r="I56" s="73">
        <v>35069</v>
      </c>
      <c r="J56" s="73">
        <v>7715.18</v>
      </c>
      <c r="K56" s="56"/>
      <c r="L56" s="54"/>
      <c r="M56" s="54"/>
      <c r="N56" s="54"/>
    </row>
    <row r="57" spans="1:14" x14ac:dyDescent="0.25">
      <c r="A57" s="145" t="s">
        <v>203</v>
      </c>
      <c r="B57" s="156" t="s">
        <v>204</v>
      </c>
      <c r="C57" s="146"/>
      <c r="D57" s="157"/>
      <c r="E57" s="157"/>
      <c r="F57" s="146"/>
      <c r="G57" s="146"/>
      <c r="H57" s="147"/>
      <c r="I57" s="145"/>
      <c r="J57" s="73"/>
      <c r="K57" s="56"/>
      <c r="L57" s="54"/>
      <c r="M57" s="54"/>
      <c r="N57" s="54"/>
    </row>
    <row r="58" spans="1:14" x14ac:dyDescent="0.25">
      <c r="A58" s="149" t="s">
        <v>205</v>
      </c>
      <c r="B58" s="95" t="s">
        <v>206</v>
      </c>
      <c r="C58" s="150"/>
      <c r="D58" s="97"/>
      <c r="E58" s="97"/>
      <c r="F58" s="150"/>
      <c r="G58" s="150"/>
      <c r="H58" s="151"/>
      <c r="I58" s="149"/>
      <c r="J58" s="73"/>
      <c r="K58" s="56"/>
      <c r="L58" s="54"/>
      <c r="M58" s="54"/>
      <c r="N58" s="54"/>
    </row>
    <row r="59" spans="1:14" x14ac:dyDescent="0.25">
      <c r="A59" s="149">
        <v>2</v>
      </c>
      <c r="B59" s="95" t="s">
        <v>207</v>
      </c>
      <c r="C59" s="150"/>
      <c r="D59" s="97"/>
      <c r="E59" s="97"/>
      <c r="F59" s="150"/>
      <c r="G59" s="150"/>
      <c r="H59" s="151"/>
      <c r="I59" s="149" t="s">
        <v>167</v>
      </c>
      <c r="J59" s="73"/>
      <c r="K59" s="56"/>
      <c r="L59" s="54"/>
      <c r="M59" s="54"/>
      <c r="N59" s="54"/>
    </row>
    <row r="60" spans="1:14" x14ac:dyDescent="0.25">
      <c r="A60" s="149" t="s">
        <v>208</v>
      </c>
      <c r="B60" s="95" t="s">
        <v>29</v>
      </c>
      <c r="C60" s="150"/>
      <c r="D60" s="97"/>
      <c r="E60" s="97"/>
      <c r="F60" s="150"/>
      <c r="G60" s="150"/>
      <c r="H60" s="151"/>
      <c r="I60" s="149"/>
      <c r="J60" s="73"/>
      <c r="K60" s="56"/>
      <c r="L60" s="54"/>
      <c r="M60" s="54"/>
      <c r="N60" s="54"/>
    </row>
    <row r="61" spans="1:14" x14ac:dyDescent="0.25">
      <c r="A61" s="152"/>
      <c r="B61" s="94" t="s">
        <v>209</v>
      </c>
      <c r="C61" s="153"/>
      <c r="D61" s="79"/>
      <c r="E61" s="79"/>
      <c r="F61" s="153"/>
      <c r="G61" s="153"/>
      <c r="H61" s="154"/>
      <c r="I61" s="73">
        <v>35069</v>
      </c>
      <c r="J61" s="73">
        <v>1017</v>
      </c>
      <c r="K61" s="56"/>
      <c r="L61" s="54"/>
      <c r="M61" s="54"/>
      <c r="N61" s="54"/>
    </row>
    <row r="62" spans="1:14" x14ac:dyDescent="0.25">
      <c r="A62" s="149" t="s">
        <v>210</v>
      </c>
      <c r="B62" s="95" t="s">
        <v>211</v>
      </c>
      <c r="C62" s="150"/>
      <c r="D62" s="97"/>
      <c r="E62" s="97"/>
      <c r="F62" s="150"/>
      <c r="G62" s="150"/>
      <c r="H62" s="151"/>
      <c r="I62" s="73"/>
      <c r="J62" s="73"/>
      <c r="K62" s="56"/>
      <c r="L62" s="54"/>
      <c r="M62" s="54"/>
      <c r="N62" s="54"/>
    </row>
    <row r="63" spans="1:14" x14ac:dyDescent="0.25">
      <c r="A63" s="149" t="s">
        <v>212</v>
      </c>
      <c r="B63" s="95" t="s">
        <v>213</v>
      </c>
      <c r="C63" s="150"/>
      <c r="D63" s="97"/>
      <c r="E63" s="97"/>
      <c r="F63" s="150"/>
      <c r="G63" s="150"/>
      <c r="H63" s="151"/>
      <c r="I63" s="73">
        <v>35069</v>
      </c>
      <c r="J63" s="73">
        <v>70.14</v>
      </c>
      <c r="K63" s="56"/>
      <c r="L63" s="54"/>
      <c r="M63" s="54"/>
      <c r="N63" s="54"/>
    </row>
    <row r="64" spans="1:14" x14ac:dyDescent="0.25">
      <c r="A64" s="149" t="s">
        <v>214</v>
      </c>
      <c r="B64" s="95" t="s">
        <v>215</v>
      </c>
      <c r="C64" s="150"/>
      <c r="D64" s="97"/>
      <c r="E64" s="97"/>
      <c r="F64" s="150"/>
      <c r="G64" s="150"/>
      <c r="H64" s="151"/>
      <c r="I64" s="73"/>
      <c r="J64" s="73"/>
      <c r="K64" s="56"/>
      <c r="L64" s="54"/>
      <c r="M64" s="54"/>
      <c r="N64" s="54"/>
    </row>
    <row r="65" spans="1:14" x14ac:dyDescent="0.25">
      <c r="A65" s="149" t="s">
        <v>216</v>
      </c>
      <c r="B65" s="95" t="s">
        <v>215</v>
      </c>
      <c r="C65" s="150"/>
      <c r="D65" s="97"/>
      <c r="E65" s="97"/>
      <c r="F65" s="150"/>
      <c r="G65" s="150"/>
      <c r="H65" s="151"/>
      <c r="I65" s="73"/>
      <c r="J65" s="73"/>
      <c r="K65" s="56"/>
      <c r="L65" s="54"/>
      <c r="M65" s="54"/>
      <c r="N65" s="54"/>
    </row>
    <row r="66" spans="1:14" x14ac:dyDescent="0.25">
      <c r="A66" s="149">
        <v>3</v>
      </c>
      <c r="B66" s="95" t="s">
        <v>217</v>
      </c>
      <c r="C66" s="150"/>
      <c r="D66" s="97"/>
      <c r="E66" s="97"/>
      <c r="F66" s="150"/>
      <c r="G66" s="150"/>
      <c r="H66" s="151"/>
      <c r="I66" s="73">
        <v>35069</v>
      </c>
      <c r="J66" s="73">
        <v>1788.52</v>
      </c>
      <c r="K66" s="56"/>
      <c r="L66" s="54"/>
      <c r="M66" s="54"/>
      <c r="N66" s="54"/>
    </row>
    <row r="67" spans="1:14" x14ac:dyDescent="0.25">
      <c r="A67" s="145"/>
      <c r="B67" s="145" t="s">
        <v>166</v>
      </c>
      <c r="C67" s="146"/>
      <c r="D67" s="157"/>
      <c r="E67" s="157"/>
      <c r="F67" s="146"/>
      <c r="G67" s="146"/>
      <c r="H67" s="147"/>
      <c r="I67" s="145" t="s">
        <v>167</v>
      </c>
      <c r="J67" s="73">
        <f>+ SUM(J54:J66)+0.16</f>
        <v>10591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48"/>
      <c r="C71" s="99"/>
      <c r="D71" s="59" t="s">
        <v>328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48"/>
      <c r="C73" s="99"/>
      <c r="D73" s="242" t="s">
        <v>329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47.25" customHeight="1" x14ac:dyDescent="0.25">
      <c r="A74" s="100"/>
      <c r="B74" s="148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149" t="s">
        <v>135</v>
      </c>
      <c r="B77" s="236" t="s">
        <v>169</v>
      </c>
      <c r="C77" s="237"/>
      <c r="D77" s="237"/>
      <c r="E77" s="237"/>
      <c r="F77" s="238"/>
      <c r="G77" s="149" t="s">
        <v>171</v>
      </c>
      <c r="H77" s="149" t="s">
        <v>171</v>
      </c>
      <c r="I77" s="149" t="s">
        <v>223</v>
      </c>
      <c r="J77" s="149" t="s">
        <v>172</v>
      </c>
      <c r="K77" s="56"/>
      <c r="L77" s="54"/>
      <c r="M77" s="54"/>
      <c r="N77" s="54"/>
    </row>
    <row r="78" spans="1:14" x14ac:dyDescent="0.25">
      <c r="A78" s="152" t="s">
        <v>142</v>
      </c>
      <c r="B78" s="244"/>
      <c r="C78" s="245"/>
      <c r="D78" s="245"/>
      <c r="E78" s="245"/>
      <c r="F78" s="246"/>
      <c r="G78" s="152" t="s">
        <v>224</v>
      </c>
      <c r="H78" s="152" t="s">
        <v>225</v>
      </c>
      <c r="I78" s="152" t="s">
        <v>226</v>
      </c>
      <c r="J78" s="152" t="s">
        <v>176</v>
      </c>
      <c r="K78" s="56"/>
      <c r="L78" s="54"/>
      <c r="M78" s="54"/>
      <c r="N78" s="54"/>
    </row>
    <row r="79" spans="1:14" x14ac:dyDescent="0.25">
      <c r="A79" s="152"/>
      <c r="B79" s="244"/>
      <c r="C79" s="245"/>
      <c r="D79" s="245"/>
      <c r="E79" s="245"/>
      <c r="F79" s="246"/>
      <c r="G79" s="152"/>
      <c r="H79" s="152" t="s">
        <v>227</v>
      </c>
      <c r="I79" s="152" t="s">
        <v>179</v>
      </c>
      <c r="J79" s="152"/>
      <c r="K79" s="56"/>
      <c r="L79" s="54"/>
      <c r="M79" s="54"/>
      <c r="N79" s="54"/>
    </row>
    <row r="80" spans="1:14" x14ac:dyDescent="0.25">
      <c r="A80" s="145">
        <v>1</v>
      </c>
      <c r="B80" s="250">
        <v>2</v>
      </c>
      <c r="C80" s="251"/>
      <c r="D80" s="251"/>
      <c r="E80" s="251"/>
      <c r="F80" s="252"/>
      <c r="G80" s="145">
        <v>3</v>
      </c>
      <c r="H80" s="145">
        <v>4</v>
      </c>
      <c r="I80" s="145">
        <v>5</v>
      </c>
      <c r="J80" s="145">
        <v>6</v>
      </c>
      <c r="K80" s="56"/>
      <c r="L80" s="54"/>
      <c r="M80" s="54"/>
      <c r="N80" s="54"/>
    </row>
    <row r="81" spans="1:14" x14ac:dyDescent="0.25">
      <c r="A81" s="145">
        <v>1</v>
      </c>
      <c r="B81" s="247"/>
      <c r="C81" s="248"/>
      <c r="D81" s="248"/>
      <c r="E81" s="248"/>
      <c r="F81" s="249"/>
      <c r="G81" s="145"/>
      <c r="H81" s="145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145">
        <v>2</v>
      </c>
      <c r="B82" s="247"/>
      <c r="C82" s="248"/>
      <c r="D82" s="248"/>
      <c r="E82" s="248"/>
      <c r="F82" s="249"/>
      <c r="G82" s="145"/>
      <c r="H82" s="145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145">
        <v>3</v>
      </c>
      <c r="B83" s="247"/>
      <c r="C83" s="248"/>
      <c r="D83" s="248"/>
      <c r="E83" s="248"/>
      <c r="F83" s="249"/>
      <c r="G83" s="145"/>
      <c r="H83" s="145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145">
        <v>4</v>
      </c>
      <c r="B84" s="247"/>
      <c r="C84" s="248"/>
      <c r="D84" s="248"/>
      <c r="E84" s="248"/>
      <c r="F84" s="249"/>
      <c r="G84" s="145"/>
      <c r="H84" s="145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145" t="s">
        <v>167</v>
      </c>
      <c r="H85" s="145" t="s">
        <v>167</v>
      </c>
      <c r="I85" s="145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149" t="s">
        <v>135</v>
      </c>
      <c r="B89" s="236" t="s">
        <v>169</v>
      </c>
      <c r="C89" s="237"/>
      <c r="D89" s="237"/>
      <c r="E89" s="237"/>
      <c r="F89" s="237"/>
      <c r="G89" s="238"/>
      <c r="H89" s="149" t="s">
        <v>171</v>
      </c>
      <c r="I89" s="149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52" t="s">
        <v>142</v>
      </c>
      <c r="B90" s="152"/>
      <c r="C90" s="153"/>
      <c r="D90" s="153"/>
      <c r="E90" s="153"/>
      <c r="F90" s="153"/>
      <c r="G90" s="153"/>
      <c r="H90" s="152" t="s">
        <v>230</v>
      </c>
      <c r="I90" s="152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52"/>
      <c r="B91" s="152"/>
      <c r="C91" s="153"/>
      <c r="D91" s="153"/>
      <c r="E91" s="153"/>
      <c r="F91" s="153"/>
      <c r="G91" s="153"/>
      <c r="H91" s="152" t="s">
        <v>232</v>
      </c>
      <c r="I91" s="152" t="s">
        <v>179</v>
      </c>
      <c r="J91" s="68"/>
      <c r="K91" s="56"/>
      <c r="L91" s="54"/>
      <c r="M91" s="54"/>
      <c r="N91" s="54"/>
    </row>
    <row r="92" spans="1:14" x14ac:dyDescent="0.25">
      <c r="A92" s="145">
        <v>1</v>
      </c>
      <c r="B92" s="233">
        <v>2</v>
      </c>
      <c r="C92" s="234"/>
      <c r="D92" s="234"/>
      <c r="E92" s="234"/>
      <c r="F92" s="234"/>
      <c r="G92" s="235"/>
      <c r="H92" s="145">
        <v>3</v>
      </c>
      <c r="I92" s="145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48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149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149" t="s">
        <v>234</v>
      </c>
      <c r="I99" s="149" t="s">
        <v>235</v>
      </c>
      <c r="J99" s="149" t="s">
        <v>172</v>
      </c>
      <c r="K99" s="56"/>
      <c r="L99" s="54"/>
      <c r="M99" s="54"/>
      <c r="N99" s="54"/>
    </row>
    <row r="100" spans="1:14" x14ac:dyDescent="0.25">
      <c r="A100" s="152" t="s">
        <v>142</v>
      </c>
      <c r="B100" s="236"/>
      <c r="C100" s="237"/>
      <c r="D100" s="237"/>
      <c r="E100" s="237"/>
      <c r="F100" s="236" t="s">
        <v>236</v>
      </c>
      <c r="G100" s="238"/>
      <c r="H100" s="152" t="s">
        <v>237</v>
      </c>
      <c r="I100" s="152" t="s">
        <v>220</v>
      </c>
      <c r="J100" s="152" t="s">
        <v>238</v>
      </c>
      <c r="K100" s="56"/>
      <c r="L100" s="54"/>
      <c r="M100" s="54"/>
      <c r="N100" s="54"/>
    </row>
    <row r="101" spans="1:14" x14ac:dyDescent="0.25">
      <c r="A101" s="152"/>
      <c r="B101" s="236"/>
      <c r="C101" s="237"/>
      <c r="D101" s="237"/>
      <c r="E101" s="237"/>
      <c r="F101" s="236" t="s">
        <v>239</v>
      </c>
      <c r="G101" s="238"/>
      <c r="H101" s="152" t="s">
        <v>240</v>
      </c>
      <c r="I101" s="152"/>
      <c r="J101" s="152"/>
      <c r="K101" s="56"/>
      <c r="L101" s="54"/>
      <c r="M101" s="54"/>
      <c r="N101" s="54"/>
    </row>
    <row r="102" spans="1:14" x14ac:dyDescent="0.25">
      <c r="A102" s="145">
        <v>1</v>
      </c>
      <c r="B102" s="250">
        <v>2</v>
      </c>
      <c r="C102" s="251"/>
      <c r="D102" s="251"/>
      <c r="E102" s="251"/>
      <c r="F102" s="233">
        <v>3</v>
      </c>
      <c r="G102" s="235"/>
      <c r="H102" s="145">
        <v>4</v>
      </c>
      <c r="I102" s="145">
        <v>5</v>
      </c>
      <c r="J102" s="145">
        <v>6</v>
      </c>
      <c r="K102" s="56"/>
      <c r="L102" s="118"/>
      <c r="M102" s="54"/>
      <c r="N102" s="54"/>
    </row>
    <row r="103" spans="1:14" x14ac:dyDescent="0.25">
      <c r="A103" s="145">
        <v>1</v>
      </c>
      <c r="B103" s="112"/>
      <c r="C103" s="114"/>
      <c r="D103" s="114"/>
      <c r="E103" s="114"/>
      <c r="F103" s="115"/>
      <c r="G103" s="155"/>
      <c r="H103" s="84"/>
      <c r="I103" s="145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145">
        <v>2</v>
      </c>
      <c r="B104" s="112"/>
      <c r="C104" s="114"/>
      <c r="D104" s="114"/>
      <c r="E104" s="114"/>
      <c r="F104" s="115"/>
      <c r="G104" s="155"/>
      <c r="H104" s="84"/>
      <c r="I104" s="145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145">
        <v>3</v>
      </c>
      <c r="B105" s="112"/>
      <c r="C105" s="114"/>
      <c r="D105" s="114"/>
      <c r="E105" s="114"/>
      <c r="F105" s="115"/>
      <c r="G105" s="155"/>
      <c r="H105" s="84"/>
      <c r="I105" s="145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145">
        <v>4</v>
      </c>
      <c r="B106" s="112"/>
      <c r="C106" s="114"/>
      <c r="D106" s="114"/>
      <c r="E106" s="114"/>
      <c r="F106" s="115"/>
      <c r="G106" s="155"/>
      <c r="H106" s="84"/>
      <c r="I106" s="145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55"/>
      <c r="H107" s="145" t="s">
        <v>167</v>
      </c>
      <c r="I107" s="145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149" t="s">
        <v>135</v>
      </c>
      <c r="B111" s="236" t="s">
        <v>218</v>
      </c>
      <c r="C111" s="237"/>
      <c r="D111" s="237"/>
      <c r="E111" s="237"/>
      <c r="F111" s="237"/>
      <c r="G111" s="238"/>
      <c r="H111" s="149" t="s">
        <v>171</v>
      </c>
      <c r="I111" s="149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52" t="s">
        <v>142</v>
      </c>
      <c r="B112" s="152"/>
      <c r="C112" s="153"/>
      <c r="D112" s="153"/>
      <c r="E112" s="153"/>
      <c r="F112" s="153"/>
      <c r="G112" s="153"/>
      <c r="H112" s="152"/>
      <c r="I112" s="152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52"/>
      <c r="B113" s="152"/>
      <c r="C113" s="153"/>
      <c r="D113" s="153"/>
      <c r="E113" s="153"/>
      <c r="F113" s="153"/>
      <c r="G113" s="153"/>
      <c r="H113" s="152"/>
      <c r="I113" s="152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145">
        <v>1</v>
      </c>
      <c r="B114" s="233">
        <v>2</v>
      </c>
      <c r="C114" s="234"/>
      <c r="D114" s="234"/>
      <c r="E114" s="234"/>
      <c r="F114" s="234"/>
      <c r="G114" s="235"/>
      <c r="H114" s="145">
        <v>3</v>
      </c>
      <c r="I114" s="145">
        <v>4</v>
      </c>
      <c r="J114" s="70">
        <v>5</v>
      </c>
      <c r="K114" s="56"/>
      <c r="L114" s="54"/>
      <c r="M114" s="54"/>
      <c r="N114" s="54"/>
    </row>
    <row r="115" spans="1:14" x14ac:dyDescent="0.25">
      <c r="A115" s="145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145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145"/>
      <c r="B117" s="112" t="s">
        <v>166</v>
      </c>
      <c r="C117" s="114"/>
      <c r="D117" s="114"/>
      <c r="E117" s="114"/>
      <c r="F117" s="114"/>
      <c r="G117" s="114"/>
      <c r="H117" s="145" t="s">
        <v>167</v>
      </c>
      <c r="I117" s="145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149" t="s">
        <v>135</v>
      </c>
      <c r="B121" s="236" t="s">
        <v>169</v>
      </c>
      <c r="C121" s="237"/>
      <c r="D121" s="237"/>
      <c r="E121" s="237"/>
      <c r="F121" s="237"/>
      <c r="G121" s="238"/>
      <c r="H121" s="149" t="s">
        <v>247</v>
      </c>
      <c r="I121" s="149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52" t="s">
        <v>142</v>
      </c>
      <c r="B122" s="152"/>
      <c r="C122" s="153"/>
      <c r="D122" s="153"/>
      <c r="E122" s="153"/>
      <c r="F122" s="153"/>
      <c r="G122" s="153"/>
      <c r="H122" s="152"/>
      <c r="I122" s="152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52"/>
      <c r="B123" s="152"/>
      <c r="C123" s="153"/>
      <c r="D123" s="153"/>
      <c r="E123" s="153"/>
      <c r="F123" s="153"/>
      <c r="G123" s="153"/>
      <c r="H123" s="152"/>
      <c r="I123" s="152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145">
        <v>1</v>
      </c>
      <c r="B124" s="233">
        <v>2</v>
      </c>
      <c r="C124" s="234"/>
      <c r="D124" s="234"/>
      <c r="E124" s="234"/>
      <c r="F124" s="234"/>
      <c r="G124" s="235"/>
      <c r="H124" s="145">
        <v>3</v>
      </c>
      <c r="I124" s="145">
        <v>4</v>
      </c>
      <c r="J124" s="70">
        <v>5</v>
      </c>
      <c r="K124" s="56"/>
      <c r="L124" s="54"/>
      <c r="M124" s="54"/>
      <c r="N124" s="54"/>
    </row>
    <row r="125" spans="1:14" x14ac:dyDescent="0.25">
      <c r="A125" s="145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145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145"/>
      <c r="B127" s="112" t="s">
        <v>166</v>
      </c>
      <c r="C127" s="114"/>
      <c r="D127" s="114"/>
      <c r="E127" s="114"/>
      <c r="F127" s="114"/>
      <c r="G127" s="114"/>
      <c r="H127" s="145" t="s">
        <v>167</v>
      </c>
      <c r="I127" s="145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149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149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52" t="s">
        <v>142</v>
      </c>
      <c r="B132" s="152"/>
      <c r="C132" s="153"/>
      <c r="D132" s="153"/>
      <c r="E132" s="153"/>
      <c r="F132" s="153"/>
      <c r="G132" s="153"/>
      <c r="H132" s="120"/>
      <c r="I132" s="152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52"/>
      <c r="B133" s="152"/>
      <c r="C133" s="153"/>
      <c r="D133" s="153"/>
      <c r="E133" s="153"/>
      <c r="F133" s="153"/>
      <c r="G133" s="153"/>
      <c r="H133" s="121"/>
      <c r="I133" s="152"/>
      <c r="J133" s="68"/>
      <c r="K133" s="56"/>
      <c r="L133" s="54"/>
      <c r="M133" s="54"/>
      <c r="N133" s="54"/>
    </row>
    <row r="134" spans="1:14" x14ac:dyDescent="0.25">
      <c r="A134" s="145">
        <v>1</v>
      </c>
      <c r="B134" s="233"/>
      <c r="C134" s="234"/>
      <c r="D134" s="234"/>
      <c r="E134" s="234"/>
      <c r="F134" s="234"/>
      <c r="G134" s="234"/>
      <c r="H134" s="235"/>
      <c r="I134" s="145">
        <v>3</v>
      </c>
      <c r="J134" s="70">
        <v>4</v>
      </c>
      <c r="K134" s="56"/>
      <c r="L134" s="54"/>
      <c r="M134" s="54"/>
      <c r="N134" s="54"/>
    </row>
    <row r="135" spans="1:14" x14ac:dyDescent="0.25">
      <c r="A135" s="145">
        <v>1</v>
      </c>
      <c r="B135" s="112" t="s">
        <v>327</v>
      </c>
      <c r="C135" s="114"/>
      <c r="D135" s="114"/>
      <c r="E135" s="114"/>
      <c r="F135" s="114"/>
      <c r="G135" s="114"/>
      <c r="H135" s="114"/>
      <c r="I135" s="119">
        <v>2</v>
      </c>
      <c r="J135" s="84">
        <v>16000</v>
      </c>
      <c r="K135" s="56"/>
      <c r="L135" s="54"/>
      <c r="M135" s="54"/>
      <c r="N135" s="54"/>
    </row>
    <row r="136" spans="1:14" x14ac:dyDescent="0.25">
      <c r="A136" s="145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145"/>
      <c r="B137" s="112" t="s">
        <v>166</v>
      </c>
      <c r="C137" s="114"/>
      <c r="D137" s="114"/>
      <c r="E137" s="114"/>
      <c r="F137" s="114"/>
      <c r="G137" s="114"/>
      <c r="H137" s="114"/>
      <c r="I137" s="145" t="s">
        <v>167</v>
      </c>
      <c r="J137" s="122">
        <f>J135+J136</f>
        <v>16000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149" t="s">
        <v>135</v>
      </c>
      <c r="B141" s="236" t="s">
        <v>169</v>
      </c>
      <c r="C141" s="237"/>
      <c r="D141" s="237"/>
      <c r="E141" s="237"/>
      <c r="F141" s="237"/>
      <c r="G141" s="238"/>
      <c r="H141" s="149" t="s">
        <v>171</v>
      </c>
      <c r="I141" s="149" t="s">
        <v>255</v>
      </c>
      <c r="J141" s="149" t="s">
        <v>172</v>
      </c>
    </row>
    <row r="142" spans="1:14" x14ac:dyDescent="0.25">
      <c r="A142" s="152" t="s">
        <v>142</v>
      </c>
      <c r="B142" s="152"/>
      <c r="C142" s="153"/>
      <c r="D142" s="153"/>
      <c r="E142" s="153"/>
      <c r="F142" s="153"/>
      <c r="G142" s="153"/>
      <c r="H142" s="152"/>
      <c r="I142" s="152" t="s">
        <v>256</v>
      </c>
      <c r="J142" s="152" t="s">
        <v>219</v>
      </c>
    </row>
    <row r="143" spans="1:14" x14ac:dyDescent="0.25">
      <c r="A143" s="152"/>
      <c r="B143" s="152"/>
      <c r="C143" s="153"/>
      <c r="D143" s="153"/>
      <c r="E143" s="153"/>
      <c r="F143" s="153"/>
      <c r="G143" s="153"/>
      <c r="H143" s="152"/>
      <c r="I143" s="152" t="s">
        <v>179</v>
      </c>
      <c r="J143" s="152"/>
    </row>
    <row r="144" spans="1:14" x14ac:dyDescent="0.25">
      <c r="A144" s="145">
        <v>1</v>
      </c>
      <c r="B144" s="233">
        <v>2</v>
      </c>
      <c r="C144" s="234"/>
      <c r="D144" s="234"/>
      <c r="E144" s="234"/>
      <c r="F144" s="234"/>
      <c r="G144" s="235"/>
      <c r="H144" s="145">
        <v>3</v>
      </c>
      <c r="I144" s="145">
        <v>4</v>
      </c>
      <c r="J144" s="145">
        <v>5</v>
      </c>
    </row>
    <row r="145" spans="1:10" x14ac:dyDescent="0.25">
      <c r="A145" s="145">
        <v>1</v>
      </c>
      <c r="B145" s="109"/>
      <c r="C145" s="111"/>
      <c r="D145" s="111"/>
      <c r="E145" s="111"/>
      <c r="F145" s="111"/>
      <c r="G145" s="111"/>
      <c r="H145" s="84">
        <v>0</v>
      </c>
      <c r="I145" s="84">
        <v>0</v>
      </c>
      <c r="J145" s="84">
        <f t="shared" ref="J145:J150" si="0">SUM(H145*I145)</f>
        <v>0</v>
      </c>
    </row>
    <row r="146" spans="1:10" x14ac:dyDescent="0.25">
      <c r="A146" s="145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 t="shared" si="0"/>
        <v>0</v>
      </c>
    </row>
    <row r="147" spans="1:10" x14ac:dyDescent="0.25">
      <c r="A147" s="145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si="0"/>
        <v>0</v>
      </c>
    </row>
    <row r="148" spans="1:10" x14ac:dyDescent="0.25">
      <c r="A148" s="145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145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145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145"/>
      <c r="B151" s="112" t="s">
        <v>166</v>
      </c>
      <c r="C151" s="114"/>
      <c r="D151" s="114"/>
      <c r="E151" s="114"/>
      <c r="F151" s="114"/>
      <c r="G151" s="114"/>
      <c r="H151" s="145" t="s">
        <v>167</v>
      </c>
      <c r="I151" s="145" t="s">
        <v>167</v>
      </c>
      <c r="J151" s="84">
        <f>J145+J146+J147+J148+J149+J150</f>
        <v>0</v>
      </c>
    </row>
  </sheetData>
  <mergeCells count="59">
    <mergeCell ref="B141:G141"/>
    <mergeCell ref="B144:G144"/>
    <mergeCell ref="E7:J8"/>
    <mergeCell ref="D73:J74"/>
    <mergeCell ref="B121:G121"/>
    <mergeCell ref="B124:G124"/>
    <mergeCell ref="A129:J129"/>
    <mergeCell ref="B131:H131"/>
    <mergeCell ref="B134:H134"/>
    <mergeCell ref="A139:J139"/>
    <mergeCell ref="B102:E102"/>
    <mergeCell ref="F102:G102"/>
    <mergeCell ref="A109:J109"/>
    <mergeCell ref="B111:G111"/>
    <mergeCell ref="B114:G114"/>
    <mergeCell ref="A119:J119"/>
    <mergeCell ref="B101:E101"/>
    <mergeCell ref="F101:G101"/>
    <mergeCell ref="B83:F83"/>
    <mergeCell ref="B84:F84"/>
    <mergeCell ref="B85:F85"/>
    <mergeCell ref="A87:J87"/>
    <mergeCell ref="B89:G89"/>
    <mergeCell ref="B92:G92"/>
    <mergeCell ref="A97:J97"/>
    <mergeCell ref="B99:E99"/>
    <mergeCell ref="F99:G99"/>
    <mergeCell ref="B100:E100"/>
    <mergeCell ref="F100:G100"/>
    <mergeCell ref="B82:F82"/>
    <mergeCell ref="A46:J46"/>
    <mergeCell ref="A47:J47"/>
    <mergeCell ref="B49:H49"/>
    <mergeCell ref="B53:H53"/>
    <mergeCell ref="A69:J69"/>
    <mergeCell ref="A75:J75"/>
    <mergeCell ref="B77:F77"/>
    <mergeCell ref="B78:F78"/>
    <mergeCell ref="B79:F79"/>
    <mergeCell ref="B80:F80"/>
    <mergeCell ref="B81:F81"/>
    <mergeCell ref="A45:J45"/>
    <mergeCell ref="B25:F25"/>
    <mergeCell ref="B29:F29"/>
    <mergeCell ref="B30:F30"/>
    <mergeCell ref="B31:F31"/>
    <mergeCell ref="B32:F32"/>
    <mergeCell ref="A34:J34"/>
    <mergeCell ref="B36:F36"/>
    <mergeCell ref="B40:F40"/>
    <mergeCell ref="B41:F41"/>
    <mergeCell ref="B42:F42"/>
    <mergeCell ref="B43:F43"/>
    <mergeCell ref="A23:J23"/>
    <mergeCell ref="A1:J1"/>
    <mergeCell ref="A3:J3"/>
    <mergeCell ref="A9:J9"/>
    <mergeCell ref="D11:G11"/>
    <mergeCell ref="E12:G12"/>
  </mergeCells>
  <pageMargins left="0.7" right="0.7" top="0.75" bottom="0.75" header="0.3" footer="0.3"/>
  <pageSetup paperSize="9" scale="54" fitToHeight="0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FFFF00"/>
    <pageSetUpPr fitToPage="1"/>
  </sheetPr>
  <dimension ref="A1:N151"/>
  <sheetViews>
    <sheetView view="pageBreakPreview" topLeftCell="A130" zoomScaleSheetLayoutView="100" workbookViewId="0">
      <selection activeCell="D73" sqref="D73:J74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335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336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48.7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78" t="s">
        <v>135</v>
      </c>
      <c r="B11" s="78" t="s">
        <v>136</v>
      </c>
      <c r="C11" s="78" t="s">
        <v>137</v>
      </c>
      <c r="D11" s="233" t="s">
        <v>138</v>
      </c>
      <c r="E11" s="234"/>
      <c r="F11" s="234"/>
      <c r="G11" s="235"/>
      <c r="H11" s="78" t="s">
        <v>139</v>
      </c>
      <c r="I11" s="7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06" t="s">
        <v>142</v>
      </c>
      <c r="B12" s="106" t="s">
        <v>143</v>
      </c>
      <c r="C12" s="106" t="s">
        <v>144</v>
      </c>
      <c r="D12" s="78" t="s">
        <v>145</v>
      </c>
      <c r="E12" s="233" t="s">
        <v>29</v>
      </c>
      <c r="F12" s="234"/>
      <c r="G12" s="235"/>
      <c r="H12" s="106" t="s">
        <v>146</v>
      </c>
      <c r="I12" s="106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06"/>
      <c r="B13" s="106" t="s">
        <v>149</v>
      </c>
      <c r="C13" s="106" t="s">
        <v>150</v>
      </c>
      <c r="D13" s="106"/>
      <c r="E13" s="78" t="s">
        <v>151</v>
      </c>
      <c r="F13" s="78" t="s">
        <v>152</v>
      </c>
      <c r="G13" s="78" t="s">
        <v>152</v>
      </c>
      <c r="H13" s="106" t="s">
        <v>153</v>
      </c>
      <c r="I13" s="106"/>
      <c r="J13" s="68" t="s">
        <v>154</v>
      </c>
      <c r="K13" s="56"/>
      <c r="L13" s="54"/>
      <c r="M13" s="54"/>
      <c r="N13" s="54"/>
    </row>
    <row r="14" spans="1:14" x14ac:dyDescent="0.25">
      <c r="A14" s="106"/>
      <c r="B14" s="106"/>
      <c r="C14" s="106"/>
      <c r="D14" s="106"/>
      <c r="E14" s="106" t="s">
        <v>153</v>
      </c>
      <c r="F14" s="106" t="s">
        <v>155</v>
      </c>
      <c r="G14" s="106" t="s">
        <v>156</v>
      </c>
      <c r="H14" s="106" t="s">
        <v>157</v>
      </c>
      <c r="I14" s="106"/>
      <c r="J14" s="68" t="s">
        <v>158</v>
      </c>
      <c r="K14" s="56"/>
      <c r="L14" s="54"/>
      <c r="M14" s="54"/>
      <c r="N14" s="54"/>
    </row>
    <row r="15" spans="1:14" x14ac:dyDescent="0.25">
      <c r="A15" s="106"/>
      <c r="B15" s="106"/>
      <c r="C15" s="106"/>
      <c r="D15" s="106"/>
      <c r="E15" s="106" t="s">
        <v>159</v>
      </c>
      <c r="F15" s="106" t="s">
        <v>160</v>
      </c>
      <c r="G15" s="106" t="s">
        <v>160</v>
      </c>
      <c r="H15" s="106"/>
      <c r="I15" s="106"/>
      <c r="J15" s="68" t="s">
        <v>161</v>
      </c>
      <c r="K15" s="56"/>
      <c r="L15" s="54"/>
      <c r="M15" s="54"/>
      <c r="N15" s="54"/>
    </row>
    <row r="16" spans="1:14" x14ac:dyDescent="0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69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69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69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69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69" t="s">
        <v>167</v>
      </c>
      <c r="D21" s="73">
        <f>+SUM(D17:D20)</f>
        <v>0</v>
      </c>
      <c r="E21" s="69" t="s">
        <v>167</v>
      </c>
      <c r="F21" s="69" t="s">
        <v>167</v>
      </c>
      <c r="G21" s="69" t="s">
        <v>167</v>
      </c>
      <c r="H21" s="76" t="s">
        <v>167</v>
      </c>
      <c r="I21" s="69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78" t="s">
        <v>135</v>
      </c>
      <c r="B25" s="236" t="s">
        <v>169</v>
      </c>
      <c r="C25" s="237"/>
      <c r="D25" s="237"/>
      <c r="E25" s="237"/>
      <c r="F25" s="238"/>
      <c r="G25" s="78" t="s">
        <v>170</v>
      </c>
      <c r="H25" s="78" t="s">
        <v>171</v>
      </c>
      <c r="I25" s="7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06" t="s">
        <v>142</v>
      </c>
      <c r="B26" s="106"/>
      <c r="C26" s="79"/>
      <c r="D26" s="79"/>
      <c r="E26" s="79"/>
      <c r="F26" s="80"/>
      <c r="G26" s="106" t="s">
        <v>173</v>
      </c>
      <c r="H26" s="106" t="s">
        <v>174</v>
      </c>
      <c r="I26" s="106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06"/>
      <c r="B27" s="106"/>
      <c r="C27" s="79"/>
      <c r="D27" s="79"/>
      <c r="E27" s="79"/>
      <c r="F27" s="80"/>
      <c r="G27" s="106" t="s">
        <v>177</v>
      </c>
      <c r="H27" s="106" t="s">
        <v>178</v>
      </c>
      <c r="I27" s="106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78" t="s">
        <v>135</v>
      </c>
      <c r="B36" s="236" t="s">
        <v>169</v>
      </c>
      <c r="C36" s="237"/>
      <c r="D36" s="237"/>
      <c r="E36" s="237"/>
      <c r="F36" s="238"/>
      <c r="G36" s="78" t="s">
        <v>181</v>
      </c>
      <c r="H36" s="78" t="s">
        <v>171</v>
      </c>
      <c r="I36" s="7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06" t="s">
        <v>142</v>
      </c>
      <c r="B37" s="106"/>
      <c r="C37" s="79"/>
      <c r="D37" s="79"/>
      <c r="E37" s="79"/>
      <c r="F37" s="80"/>
      <c r="G37" s="106" t="s">
        <v>174</v>
      </c>
      <c r="H37" s="106" t="s">
        <v>183</v>
      </c>
      <c r="I37" s="106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06"/>
      <c r="B38" s="106"/>
      <c r="C38" s="79"/>
      <c r="D38" s="79"/>
      <c r="E38" s="79"/>
      <c r="F38" s="80"/>
      <c r="G38" s="106" t="s">
        <v>185</v>
      </c>
      <c r="H38" s="106" t="s">
        <v>186</v>
      </c>
      <c r="I38" s="106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7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7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06" t="s">
        <v>142</v>
      </c>
      <c r="B50" s="106"/>
      <c r="C50" s="107"/>
      <c r="D50" s="79"/>
      <c r="E50" s="79"/>
      <c r="F50" s="107"/>
      <c r="G50" s="107"/>
      <c r="H50" s="108"/>
      <c r="I50" s="106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06"/>
      <c r="B51" s="106"/>
      <c r="C51" s="107"/>
      <c r="D51" s="79"/>
      <c r="E51" s="79"/>
      <c r="F51" s="107"/>
      <c r="G51" s="107"/>
      <c r="H51" s="108"/>
      <c r="I51" s="106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69">
        <v>1</v>
      </c>
      <c r="B53" s="233">
        <v>2</v>
      </c>
      <c r="C53" s="234"/>
      <c r="D53" s="234"/>
      <c r="E53" s="234"/>
      <c r="F53" s="234"/>
      <c r="G53" s="234"/>
      <c r="H53" s="235"/>
      <c r="I53" s="69">
        <v>3</v>
      </c>
      <c r="J53" s="70">
        <v>4</v>
      </c>
      <c r="K53" s="56"/>
      <c r="L53" s="54"/>
      <c r="M53" s="54"/>
      <c r="N53" s="54"/>
    </row>
    <row r="54" spans="1:14" x14ac:dyDescent="0.25">
      <c r="A54" s="69">
        <v>1</v>
      </c>
      <c r="B54" s="90" t="s">
        <v>200</v>
      </c>
      <c r="C54" s="91"/>
      <c r="D54" s="92"/>
      <c r="E54" s="92"/>
      <c r="F54" s="91"/>
      <c r="G54" s="91"/>
      <c r="H54" s="93"/>
      <c r="I54" s="69" t="s">
        <v>167</v>
      </c>
      <c r="J54" s="73"/>
      <c r="K54" s="56"/>
      <c r="L54" s="54"/>
      <c r="M54" s="54"/>
      <c r="N54" s="54"/>
    </row>
    <row r="55" spans="1:14" x14ac:dyDescent="0.25">
      <c r="A55" s="78" t="s">
        <v>201</v>
      </c>
      <c r="B55" s="94" t="s">
        <v>29</v>
      </c>
      <c r="C55" s="107"/>
      <c r="D55" s="79"/>
      <c r="E55" s="79"/>
      <c r="F55" s="107"/>
      <c r="G55" s="107"/>
      <c r="H55" s="107"/>
      <c r="I55" s="7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07"/>
      <c r="D56" s="79"/>
      <c r="E56" s="79"/>
      <c r="F56" s="107"/>
      <c r="G56" s="107"/>
      <c r="H56" s="107"/>
      <c r="I56" s="73">
        <f>+$K$21</f>
        <v>0</v>
      </c>
      <c r="J56" s="73">
        <f>+I56*L56</f>
        <v>0</v>
      </c>
      <c r="K56" s="56"/>
      <c r="L56" s="54"/>
      <c r="M56" s="54"/>
      <c r="N56" s="54"/>
    </row>
    <row r="57" spans="1:14" x14ac:dyDescent="0.25">
      <c r="A57" s="69" t="s">
        <v>203</v>
      </c>
      <c r="B57" s="90" t="s">
        <v>204</v>
      </c>
      <c r="C57" s="91"/>
      <c r="D57" s="92"/>
      <c r="E57" s="92"/>
      <c r="F57" s="91"/>
      <c r="G57" s="91"/>
      <c r="H57" s="93"/>
      <c r="I57" s="69"/>
      <c r="J57" s="73"/>
      <c r="K57" s="56"/>
      <c r="L57" s="54"/>
      <c r="M57" s="54"/>
      <c r="N57" s="54"/>
    </row>
    <row r="58" spans="1:14" x14ac:dyDescent="0.25">
      <c r="A58" s="78" t="s">
        <v>205</v>
      </c>
      <c r="B58" s="95" t="s">
        <v>206</v>
      </c>
      <c r="C58" s="96"/>
      <c r="D58" s="97"/>
      <c r="E58" s="97"/>
      <c r="F58" s="96"/>
      <c r="G58" s="96"/>
      <c r="H58" s="98"/>
      <c r="I58" s="78"/>
      <c r="J58" s="73"/>
      <c r="K58" s="56"/>
      <c r="L58" s="54"/>
      <c r="M58" s="54"/>
      <c r="N58" s="54"/>
    </row>
    <row r="59" spans="1:14" x14ac:dyDescent="0.25">
      <c r="A59" s="78">
        <v>2</v>
      </c>
      <c r="B59" s="95" t="s">
        <v>207</v>
      </c>
      <c r="C59" s="96"/>
      <c r="D59" s="97"/>
      <c r="E59" s="97"/>
      <c r="F59" s="96"/>
      <c r="G59" s="96"/>
      <c r="H59" s="98"/>
      <c r="I59" s="78" t="s">
        <v>167</v>
      </c>
      <c r="J59" s="73"/>
      <c r="K59" s="56"/>
      <c r="L59" s="54"/>
      <c r="M59" s="54"/>
      <c r="N59" s="54"/>
    </row>
    <row r="60" spans="1:14" x14ac:dyDescent="0.25">
      <c r="A60" s="78" t="s">
        <v>208</v>
      </c>
      <c r="B60" s="95" t="s">
        <v>29</v>
      </c>
      <c r="C60" s="96"/>
      <c r="D60" s="97"/>
      <c r="E60" s="97"/>
      <c r="F60" s="96"/>
      <c r="G60" s="96"/>
      <c r="H60" s="98"/>
      <c r="I60" s="78"/>
      <c r="J60" s="73"/>
      <c r="K60" s="56"/>
      <c r="L60" s="54"/>
      <c r="M60" s="54"/>
      <c r="N60" s="54"/>
    </row>
    <row r="61" spans="1:14" x14ac:dyDescent="0.25">
      <c r="A61" s="106"/>
      <c r="B61" s="94" t="s">
        <v>209</v>
      </c>
      <c r="C61" s="107"/>
      <c r="D61" s="79"/>
      <c r="E61" s="79"/>
      <c r="F61" s="107"/>
      <c r="G61" s="107"/>
      <c r="H61" s="108"/>
      <c r="I61" s="73">
        <f>+$K$21</f>
        <v>0</v>
      </c>
      <c r="J61" s="73">
        <f>+I61*L61</f>
        <v>0</v>
      </c>
      <c r="K61" s="56"/>
      <c r="L61" s="54"/>
      <c r="M61" s="54"/>
      <c r="N61" s="54"/>
    </row>
    <row r="62" spans="1:14" x14ac:dyDescent="0.25">
      <c r="A62" s="78" t="s">
        <v>210</v>
      </c>
      <c r="B62" s="95" t="s">
        <v>211</v>
      </c>
      <c r="C62" s="96"/>
      <c r="D62" s="97"/>
      <c r="E62" s="97"/>
      <c r="F62" s="96"/>
      <c r="G62" s="96"/>
      <c r="H62" s="98"/>
      <c r="I62" s="73"/>
      <c r="J62" s="73"/>
      <c r="K62" s="56"/>
      <c r="L62" s="54"/>
      <c r="M62" s="54"/>
      <c r="N62" s="54"/>
    </row>
    <row r="63" spans="1:14" x14ac:dyDescent="0.25">
      <c r="A63" s="78" t="s">
        <v>212</v>
      </c>
      <c r="B63" s="95" t="s">
        <v>213</v>
      </c>
      <c r="C63" s="96"/>
      <c r="D63" s="97"/>
      <c r="E63" s="97"/>
      <c r="F63" s="96"/>
      <c r="G63" s="96"/>
      <c r="H63" s="98"/>
      <c r="I63" s="73">
        <f>+$K$21</f>
        <v>0</v>
      </c>
      <c r="J63" s="73">
        <f>+I63*L63</f>
        <v>0</v>
      </c>
      <c r="K63" s="56"/>
      <c r="L63" s="54"/>
      <c r="M63" s="54"/>
      <c r="N63" s="54"/>
    </row>
    <row r="64" spans="1:14" x14ac:dyDescent="0.25">
      <c r="A64" s="78" t="s">
        <v>214</v>
      </c>
      <c r="B64" s="95" t="s">
        <v>215</v>
      </c>
      <c r="C64" s="96"/>
      <c r="D64" s="97"/>
      <c r="E64" s="97"/>
      <c r="F64" s="96"/>
      <c r="G64" s="96"/>
      <c r="H64" s="98"/>
      <c r="I64" s="73"/>
      <c r="J64" s="73"/>
      <c r="K64" s="56"/>
      <c r="L64" s="54"/>
      <c r="M64" s="54"/>
      <c r="N64" s="54"/>
    </row>
    <row r="65" spans="1:14" x14ac:dyDescent="0.25">
      <c r="A65" s="78" t="s">
        <v>216</v>
      </c>
      <c r="B65" s="95" t="s">
        <v>215</v>
      </c>
      <c r="C65" s="96"/>
      <c r="D65" s="97"/>
      <c r="E65" s="97"/>
      <c r="F65" s="96"/>
      <c r="G65" s="96"/>
      <c r="H65" s="98"/>
      <c r="I65" s="73"/>
      <c r="J65" s="73"/>
      <c r="K65" s="56"/>
      <c r="L65" s="54"/>
      <c r="M65" s="54"/>
      <c r="N65" s="54"/>
    </row>
    <row r="66" spans="1:14" x14ac:dyDescent="0.25">
      <c r="A66" s="78">
        <v>3</v>
      </c>
      <c r="B66" s="95" t="s">
        <v>217</v>
      </c>
      <c r="C66" s="96"/>
      <c r="D66" s="97"/>
      <c r="E66" s="97"/>
      <c r="F66" s="96"/>
      <c r="G66" s="96"/>
      <c r="H66" s="98"/>
      <c r="I66" s="73">
        <f>+$K$21</f>
        <v>0</v>
      </c>
      <c r="J66" s="73">
        <f>+I66*L66</f>
        <v>0</v>
      </c>
      <c r="K66" s="56"/>
      <c r="L66" s="54"/>
      <c r="M66" s="54"/>
      <c r="N66" s="54"/>
    </row>
    <row r="67" spans="1:14" x14ac:dyDescent="0.25">
      <c r="A67" s="69"/>
      <c r="B67" s="69" t="s">
        <v>166</v>
      </c>
      <c r="C67" s="91"/>
      <c r="D67" s="92"/>
      <c r="E67" s="92"/>
      <c r="F67" s="91"/>
      <c r="G67" s="91"/>
      <c r="H67" s="93"/>
      <c r="I67" s="69" t="s">
        <v>167</v>
      </c>
      <c r="J67" s="73">
        <f>+ SUM(J54:J66)</f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01"/>
      <c r="C71" s="99"/>
      <c r="D71" s="59" t="s">
        <v>335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customHeight="1" x14ac:dyDescent="0.25">
      <c r="A73" s="100" t="s">
        <v>133</v>
      </c>
      <c r="B73" s="101"/>
      <c r="C73" s="99"/>
      <c r="D73" s="242" t="s">
        <v>336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45.75" customHeight="1" x14ac:dyDescent="0.25">
      <c r="A74" s="100"/>
      <c r="B74" s="101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78" t="s">
        <v>135</v>
      </c>
      <c r="B77" s="236" t="s">
        <v>169</v>
      </c>
      <c r="C77" s="237"/>
      <c r="D77" s="237"/>
      <c r="E77" s="237"/>
      <c r="F77" s="238"/>
      <c r="G77" s="78" t="s">
        <v>171</v>
      </c>
      <c r="H77" s="78" t="s">
        <v>171</v>
      </c>
      <c r="I77" s="78" t="s">
        <v>223</v>
      </c>
      <c r="J77" s="78" t="s">
        <v>172</v>
      </c>
      <c r="K77" s="56"/>
      <c r="L77" s="54"/>
      <c r="M77" s="54"/>
      <c r="N77" s="54"/>
    </row>
    <row r="78" spans="1:14" x14ac:dyDescent="0.25">
      <c r="A78" s="106" t="s">
        <v>142</v>
      </c>
      <c r="B78" s="244"/>
      <c r="C78" s="245"/>
      <c r="D78" s="245"/>
      <c r="E78" s="245"/>
      <c r="F78" s="246"/>
      <c r="G78" s="106" t="s">
        <v>224</v>
      </c>
      <c r="H78" s="106" t="s">
        <v>225</v>
      </c>
      <c r="I78" s="106" t="s">
        <v>226</v>
      </c>
      <c r="J78" s="106" t="s">
        <v>176</v>
      </c>
      <c r="K78" s="56"/>
      <c r="L78" s="54"/>
      <c r="M78" s="54"/>
      <c r="N78" s="54"/>
    </row>
    <row r="79" spans="1:14" x14ac:dyDescent="0.25">
      <c r="A79" s="106"/>
      <c r="B79" s="244"/>
      <c r="C79" s="245"/>
      <c r="D79" s="245"/>
      <c r="E79" s="245"/>
      <c r="F79" s="246"/>
      <c r="G79" s="106"/>
      <c r="H79" s="106" t="s">
        <v>227</v>
      </c>
      <c r="I79" s="106" t="s">
        <v>179</v>
      </c>
      <c r="J79" s="106"/>
      <c r="K79" s="56"/>
      <c r="L79" s="54"/>
      <c r="M79" s="54"/>
      <c r="N79" s="54"/>
    </row>
    <row r="80" spans="1:14" x14ac:dyDescent="0.25">
      <c r="A80" s="69">
        <v>1</v>
      </c>
      <c r="B80" s="250">
        <v>2</v>
      </c>
      <c r="C80" s="251"/>
      <c r="D80" s="251"/>
      <c r="E80" s="251"/>
      <c r="F80" s="252"/>
      <c r="G80" s="69">
        <v>3</v>
      </c>
      <c r="H80" s="69">
        <v>4</v>
      </c>
      <c r="I80" s="69">
        <v>5</v>
      </c>
      <c r="J80" s="69">
        <v>6</v>
      </c>
      <c r="K80" s="56"/>
      <c r="L80" s="54"/>
      <c r="M80" s="54"/>
      <c r="N80" s="54"/>
    </row>
    <row r="81" spans="1:14" x14ac:dyDescent="0.25">
      <c r="A81" s="69">
        <v>1</v>
      </c>
      <c r="B81" s="247"/>
      <c r="C81" s="248"/>
      <c r="D81" s="248"/>
      <c r="E81" s="248"/>
      <c r="F81" s="249"/>
      <c r="G81" s="69"/>
      <c r="H81" s="69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69">
        <v>2</v>
      </c>
      <c r="B82" s="247"/>
      <c r="C82" s="248"/>
      <c r="D82" s="248"/>
      <c r="E82" s="248"/>
      <c r="F82" s="249"/>
      <c r="G82" s="69"/>
      <c r="H82" s="69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69">
        <v>3</v>
      </c>
      <c r="B83" s="247"/>
      <c r="C83" s="248"/>
      <c r="D83" s="248"/>
      <c r="E83" s="248"/>
      <c r="F83" s="249"/>
      <c r="G83" s="69"/>
      <c r="H83" s="69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69">
        <v>4</v>
      </c>
      <c r="B84" s="247"/>
      <c r="C84" s="248"/>
      <c r="D84" s="248"/>
      <c r="E84" s="248"/>
      <c r="F84" s="249"/>
      <c r="G84" s="69"/>
      <c r="H84" s="69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69" t="s">
        <v>167</v>
      </c>
      <c r="H85" s="69" t="s">
        <v>167</v>
      </c>
      <c r="I85" s="69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78" t="s">
        <v>135</v>
      </c>
      <c r="B89" s="236" t="s">
        <v>169</v>
      </c>
      <c r="C89" s="237"/>
      <c r="D89" s="237"/>
      <c r="E89" s="237"/>
      <c r="F89" s="237"/>
      <c r="G89" s="238"/>
      <c r="H89" s="78" t="s">
        <v>171</v>
      </c>
      <c r="I89" s="7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06" t="s">
        <v>142</v>
      </c>
      <c r="B90" s="106"/>
      <c r="C90" s="107"/>
      <c r="D90" s="107"/>
      <c r="E90" s="107"/>
      <c r="F90" s="107"/>
      <c r="G90" s="107"/>
      <c r="H90" s="106" t="s">
        <v>230</v>
      </c>
      <c r="I90" s="106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06"/>
      <c r="B91" s="106"/>
      <c r="C91" s="107"/>
      <c r="D91" s="107"/>
      <c r="E91" s="107"/>
      <c r="F91" s="107"/>
      <c r="G91" s="107"/>
      <c r="H91" s="106" t="s">
        <v>232</v>
      </c>
      <c r="I91" s="106" t="s">
        <v>179</v>
      </c>
      <c r="J91" s="68"/>
      <c r="K91" s="56"/>
      <c r="L91" s="54"/>
      <c r="M91" s="54"/>
      <c r="N91" s="54"/>
    </row>
    <row r="92" spans="1:14" x14ac:dyDescent="0.25">
      <c r="A92" s="69">
        <v>1</v>
      </c>
      <c r="B92" s="233">
        <v>2</v>
      </c>
      <c r="C92" s="234"/>
      <c r="D92" s="234"/>
      <c r="E92" s="234"/>
      <c r="F92" s="234"/>
      <c r="G92" s="235"/>
      <c r="H92" s="69">
        <v>3</v>
      </c>
      <c r="I92" s="69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01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7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78" t="s">
        <v>234</v>
      </c>
      <c r="I99" s="78" t="s">
        <v>235</v>
      </c>
      <c r="J99" s="78" t="s">
        <v>172</v>
      </c>
      <c r="K99" s="56"/>
      <c r="L99" s="54"/>
      <c r="M99" s="54"/>
      <c r="N99" s="54"/>
    </row>
    <row r="100" spans="1:14" x14ac:dyDescent="0.25">
      <c r="A100" s="106" t="s">
        <v>142</v>
      </c>
      <c r="B100" s="236"/>
      <c r="C100" s="237"/>
      <c r="D100" s="237"/>
      <c r="E100" s="237"/>
      <c r="F100" s="236" t="s">
        <v>236</v>
      </c>
      <c r="G100" s="238"/>
      <c r="H100" s="106" t="s">
        <v>237</v>
      </c>
      <c r="I100" s="106" t="s">
        <v>220</v>
      </c>
      <c r="J100" s="106" t="s">
        <v>238</v>
      </c>
      <c r="K100" s="56"/>
      <c r="L100" s="54"/>
      <c r="M100" s="54"/>
      <c r="N100" s="54"/>
    </row>
    <row r="101" spans="1:14" x14ac:dyDescent="0.25">
      <c r="A101" s="106"/>
      <c r="B101" s="236"/>
      <c r="C101" s="237"/>
      <c r="D101" s="237"/>
      <c r="E101" s="237"/>
      <c r="F101" s="236" t="s">
        <v>239</v>
      </c>
      <c r="G101" s="238"/>
      <c r="H101" s="106" t="s">
        <v>240</v>
      </c>
      <c r="I101" s="106"/>
      <c r="J101" s="106"/>
      <c r="K101" s="56"/>
      <c r="L101" s="54"/>
      <c r="M101" s="54"/>
      <c r="N101" s="54"/>
    </row>
    <row r="102" spans="1:14" x14ac:dyDescent="0.25">
      <c r="A102" s="69">
        <v>1</v>
      </c>
      <c r="B102" s="250">
        <v>2</v>
      </c>
      <c r="C102" s="251"/>
      <c r="D102" s="251"/>
      <c r="E102" s="251"/>
      <c r="F102" s="233">
        <v>3</v>
      </c>
      <c r="G102" s="235"/>
      <c r="H102" s="69">
        <v>4</v>
      </c>
      <c r="I102" s="69">
        <v>5</v>
      </c>
      <c r="J102" s="69">
        <v>6</v>
      </c>
      <c r="K102" s="56"/>
      <c r="L102" s="118"/>
      <c r="M102" s="54"/>
      <c r="N102" s="54"/>
    </row>
    <row r="103" spans="1:14" x14ac:dyDescent="0.25">
      <c r="A103" s="69">
        <v>1</v>
      </c>
      <c r="B103" s="112"/>
      <c r="C103" s="114"/>
      <c r="D103" s="114"/>
      <c r="E103" s="114"/>
      <c r="F103" s="115"/>
      <c r="G103" s="116"/>
      <c r="H103" s="84"/>
      <c r="I103" s="69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69">
        <v>2</v>
      </c>
      <c r="B104" s="112"/>
      <c r="C104" s="114"/>
      <c r="D104" s="114"/>
      <c r="E104" s="114"/>
      <c r="F104" s="115"/>
      <c r="G104" s="116"/>
      <c r="H104" s="84"/>
      <c r="I104" s="69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69">
        <v>3</v>
      </c>
      <c r="B105" s="112"/>
      <c r="C105" s="114"/>
      <c r="D105" s="114"/>
      <c r="E105" s="114"/>
      <c r="F105" s="115"/>
      <c r="G105" s="116"/>
      <c r="H105" s="84"/>
      <c r="I105" s="69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69">
        <v>4</v>
      </c>
      <c r="B106" s="112"/>
      <c r="C106" s="114"/>
      <c r="D106" s="114"/>
      <c r="E106" s="114"/>
      <c r="F106" s="115"/>
      <c r="G106" s="116"/>
      <c r="H106" s="84"/>
      <c r="I106" s="69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16"/>
      <c r="H107" s="69" t="s">
        <v>167</v>
      </c>
      <c r="I107" s="69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78" t="s">
        <v>135</v>
      </c>
      <c r="B111" s="236" t="s">
        <v>218</v>
      </c>
      <c r="C111" s="237"/>
      <c r="D111" s="237"/>
      <c r="E111" s="237"/>
      <c r="F111" s="237"/>
      <c r="G111" s="238"/>
      <c r="H111" s="78" t="s">
        <v>171</v>
      </c>
      <c r="I111" s="7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06" t="s">
        <v>142</v>
      </c>
      <c r="B112" s="106"/>
      <c r="C112" s="107"/>
      <c r="D112" s="107"/>
      <c r="E112" s="107"/>
      <c r="F112" s="107"/>
      <c r="G112" s="107"/>
      <c r="H112" s="106"/>
      <c r="I112" s="106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06"/>
      <c r="B113" s="106"/>
      <c r="C113" s="107"/>
      <c r="D113" s="107"/>
      <c r="E113" s="107"/>
      <c r="F113" s="107"/>
      <c r="G113" s="107"/>
      <c r="H113" s="106"/>
      <c r="I113" s="106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69">
        <v>1</v>
      </c>
      <c r="B114" s="233">
        <v>2</v>
      </c>
      <c r="C114" s="234"/>
      <c r="D114" s="234"/>
      <c r="E114" s="234"/>
      <c r="F114" s="234"/>
      <c r="G114" s="235"/>
      <c r="H114" s="69">
        <v>3</v>
      </c>
      <c r="I114" s="69">
        <v>4</v>
      </c>
      <c r="J114" s="70">
        <v>5</v>
      </c>
      <c r="K114" s="56"/>
      <c r="L114" s="54"/>
      <c r="M114" s="54"/>
      <c r="N114" s="54"/>
    </row>
    <row r="115" spans="1:14" x14ac:dyDescent="0.25">
      <c r="A115" s="69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69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69"/>
      <c r="B117" s="112" t="s">
        <v>166</v>
      </c>
      <c r="C117" s="114"/>
      <c r="D117" s="114"/>
      <c r="E117" s="114"/>
      <c r="F117" s="114"/>
      <c r="G117" s="114"/>
      <c r="H117" s="69" t="s">
        <v>167</v>
      </c>
      <c r="I117" s="69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78" t="s">
        <v>135</v>
      </c>
      <c r="B121" s="236" t="s">
        <v>169</v>
      </c>
      <c r="C121" s="237"/>
      <c r="D121" s="237"/>
      <c r="E121" s="237"/>
      <c r="F121" s="237"/>
      <c r="G121" s="238"/>
      <c r="H121" s="78" t="s">
        <v>247</v>
      </c>
      <c r="I121" s="7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06" t="s">
        <v>142</v>
      </c>
      <c r="B122" s="106"/>
      <c r="C122" s="107"/>
      <c r="D122" s="107"/>
      <c r="E122" s="107"/>
      <c r="F122" s="107"/>
      <c r="G122" s="107"/>
      <c r="H122" s="106"/>
      <c r="I122" s="106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06"/>
      <c r="B123" s="106"/>
      <c r="C123" s="107"/>
      <c r="D123" s="107"/>
      <c r="E123" s="107"/>
      <c r="F123" s="107"/>
      <c r="G123" s="107"/>
      <c r="H123" s="106"/>
      <c r="I123" s="106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69">
        <v>1</v>
      </c>
      <c r="B124" s="233">
        <v>2</v>
      </c>
      <c r="C124" s="234"/>
      <c r="D124" s="234"/>
      <c r="E124" s="234"/>
      <c r="F124" s="234"/>
      <c r="G124" s="235"/>
      <c r="H124" s="69">
        <v>3</v>
      </c>
      <c r="I124" s="69">
        <v>4</v>
      </c>
      <c r="J124" s="70">
        <v>5</v>
      </c>
      <c r="K124" s="56"/>
      <c r="L124" s="54"/>
      <c r="M124" s="54"/>
      <c r="N124" s="54"/>
    </row>
    <row r="125" spans="1:14" x14ac:dyDescent="0.25">
      <c r="A125" s="69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69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69"/>
      <c r="B127" s="112" t="s">
        <v>166</v>
      </c>
      <c r="C127" s="114"/>
      <c r="D127" s="114"/>
      <c r="E127" s="114"/>
      <c r="F127" s="114"/>
      <c r="G127" s="114"/>
      <c r="H127" s="69" t="s">
        <v>167</v>
      </c>
      <c r="I127" s="69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7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7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06" t="s">
        <v>142</v>
      </c>
      <c r="B132" s="106"/>
      <c r="C132" s="107"/>
      <c r="D132" s="107"/>
      <c r="E132" s="107"/>
      <c r="F132" s="107"/>
      <c r="G132" s="107"/>
      <c r="H132" s="120"/>
      <c r="I132" s="106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06"/>
      <c r="B133" s="106"/>
      <c r="C133" s="107"/>
      <c r="D133" s="107"/>
      <c r="E133" s="107"/>
      <c r="F133" s="107"/>
      <c r="G133" s="107"/>
      <c r="H133" s="121"/>
      <c r="I133" s="106"/>
      <c r="J133" s="68"/>
      <c r="K133" s="56"/>
      <c r="L133" s="54"/>
      <c r="M133" s="54"/>
      <c r="N133" s="54"/>
    </row>
    <row r="134" spans="1:14" x14ac:dyDescent="0.25">
      <c r="A134" s="69">
        <v>1</v>
      </c>
      <c r="B134" s="233">
        <v>2</v>
      </c>
      <c r="C134" s="234"/>
      <c r="D134" s="234"/>
      <c r="E134" s="234"/>
      <c r="F134" s="234"/>
      <c r="G134" s="234"/>
      <c r="H134" s="235"/>
      <c r="I134" s="69">
        <v>3</v>
      </c>
      <c r="J134" s="70">
        <v>4</v>
      </c>
      <c r="K134" s="56"/>
      <c r="L134" s="54"/>
      <c r="M134" s="54"/>
      <c r="N134" s="54"/>
    </row>
    <row r="135" spans="1:14" x14ac:dyDescent="0.25">
      <c r="A135" s="69">
        <v>1</v>
      </c>
      <c r="B135" s="112"/>
      <c r="C135" s="114"/>
      <c r="D135" s="114"/>
      <c r="E135" s="114"/>
      <c r="F135" s="114"/>
      <c r="G135" s="114"/>
      <c r="H135" s="114"/>
      <c r="I135" s="119">
        <v>0</v>
      </c>
      <c r="J135" s="84">
        <v>0</v>
      </c>
      <c r="K135" s="56"/>
      <c r="L135" s="54"/>
      <c r="M135" s="54"/>
      <c r="N135" s="54"/>
    </row>
    <row r="136" spans="1:14" x14ac:dyDescent="0.25">
      <c r="A136" s="69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69"/>
      <c r="B137" s="112" t="s">
        <v>166</v>
      </c>
      <c r="C137" s="114"/>
      <c r="D137" s="114"/>
      <c r="E137" s="114"/>
      <c r="F137" s="114"/>
      <c r="G137" s="114"/>
      <c r="H137" s="114"/>
      <c r="I137" s="69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78" t="s">
        <v>135</v>
      </c>
      <c r="B141" s="236" t="s">
        <v>169</v>
      </c>
      <c r="C141" s="237"/>
      <c r="D141" s="237"/>
      <c r="E141" s="237"/>
      <c r="F141" s="237"/>
      <c r="G141" s="238"/>
      <c r="H141" s="78" t="s">
        <v>171</v>
      </c>
      <c r="I141" s="78" t="s">
        <v>255</v>
      </c>
      <c r="J141" s="78" t="s">
        <v>172</v>
      </c>
    </row>
    <row r="142" spans="1:14" x14ac:dyDescent="0.25">
      <c r="A142" s="106" t="s">
        <v>142</v>
      </c>
      <c r="B142" s="106"/>
      <c r="C142" s="107"/>
      <c r="D142" s="107"/>
      <c r="E142" s="107"/>
      <c r="F142" s="107"/>
      <c r="G142" s="107"/>
      <c r="H142" s="106"/>
      <c r="I142" s="106" t="s">
        <v>256</v>
      </c>
      <c r="J142" s="106" t="s">
        <v>219</v>
      </c>
    </row>
    <row r="143" spans="1:14" x14ac:dyDescent="0.25">
      <c r="A143" s="106"/>
      <c r="B143" s="106"/>
      <c r="C143" s="107"/>
      <c r="D143" s="107"/>
      <c r="E143" s="107"/>
      <c r="F143" s="107"/>
      <c r="G143" s="107"/>
      <c r="H143" s="106"/>
      <c r="I143" s="106" t="s">
        <v>179</v>
      </c>
      <c r="J143" s="106"/>
    </row>
    <row r="144" spans="1:14" x14ac:dyDescent="0.25">
      <c r="A144" s="69">
        <v>1</v>
      </c>
      <c r="B144" s="233">
        <v>2</v>
      </c>
      <c r="C144" s="234"/>
      <c r="D144" s="234"/>
      <c r="E144" s="234"/>
      <c r="F144" s="234"/>
      <c r="G144" s="235"/>
      <c r="H144" s="69">
        <v>3</v>
      </c>
      <c r="I144" s="69">
        <v>4</v>
      </c>
      <c r="J144" s="69">
        <v>5</v>
      </c>
    </row>
    <row r="145" spans="1:10" x14ac:dyDescent="0.25">
      <c r="A145" s="69">
        <v>1</v>
      </c>
      <c r="B145" s="109" t="s">
        <v>282</v>
      </c>
      <c r="C145" s="111"/>
      <c r="D145" s="111"/>
      <c r="E145" s="111"/>
      <c r="F145" s="111"/>
      <c r="G145" s="111"/>
      <c r="H145" s="84">
        <v>1</v>
      </c>
      <c r="I145" s="84">
        <v>2355752</v>
      </c>
      <c r="J145" s="84">
        <v>2355752</v>
      </c>
    </row>
    <row r="146" spans="1:10" x14ac:dyDescent="0.25">
      <c r="A146" s="69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 t="shared" ref="J146:J150" si="0">SUM(H146*I146)</f>
        <v>0</v>
      </c>
    </row>
    <row r="147" spans="1:10" x14ac:dyDescent="0.25">
      <c r="A147" s="69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si="0"/>
        <v>0</v>
      </c>
    </row>
    <row r="148" spans="1:10" x14ac:dyDescent="0.25">
      <c r="A148" s="69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69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69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69"/>
      <c r="B151" s="112" t="s">
        <v>166</v>
      </c>
      <c r="C151" s="114"/>
      <c r="D151" s="114"/>
      <c r="E151" s="114"/>
      <c r="F151" s="114"/>
      <c r="G151" s="114"/>
      <c r="H151" s="69" t="s">
        <v>167</v>
      </c>
      <c r="I151" s="69" t="s">
        <v>167</v>
      </c>
      <c r="J151" s="84">
        <f>J145+J146+J147+J148+J149+J150</f>
        <v>2355752</v>
      </c>
    </row>
  </sheetData>
  <mergeCells count="59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E7:J8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D73:J74"/>
    <mergeCell ref="B92:G92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A119:J119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11:G111"/>
    <mergeCell ref="B114:G114"/>
    <mergeCell ref="B141:G141"/>
    <mergeCell ref="B144:G144"/>
    <mergeCell ref="B121:G121"/>
    <mergeCell ref="B124:G124"/>
    <mergeCell ref="A129:J129"/>
    <mergeCell ref="B131:H131"/>
    <mergeCell ref="B134:H134"/>
    <mergeCell ref="A139:J139"/>
  </mergeCells>
  <pageMargins left="0.7" right="0.7" top="0.75" bottom="0.75" header="0.3" footer="0.3"/>
  <pageSetup paperSize="9" scale="54" fitToHeight="0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51"/>
  <sheetViews>
    <sheetView view="pageBreakPreview" topLeftCell="A121" zoomScaleSheetLayoutView="100" workbookViewId="0">
      <selection activeCell="B146" sqref="B146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330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331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15.75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149" t="s">
        <v>135</v>
      </c>
      <c r="B11" s="149" t="s">
        <v>136</v>
      </c>
      <c r="C11" s="149" t="s">
        <v>137</v>
      </c>
      <c r="D11" s="233" t="s">
        <v>138</v>
      </c>
      <c r="E11" s="234"/>
      <c r="F11" s="234"/>
      <c r="G11" s="235"/>
      <c r="H11" s="149" t="s">
        <v>139</v>
      </c>
      <c r="I11" s="149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52" t="s">
        <v>142</v>
      </c>
      <c r="B12" s="152" t="s">
        <v>143</v>
      </c>
      <c r="C12" s="152" t="s">
        <v>144</v>
      </c>
      <c r="D12" s="149" t="s">
        <v>145</v>
      </c>
      <c r="E12" s="233" t="s">
        <v>29</v>
      </c>
      <c r="F12" s="234"/>
      <c r="G12" s="235"/>
      <c r="H12" s="152" t="s">
        <v>146</v>
      </c>
      <c r="I12" s="152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52"/>
      <c r="B13" s="152" t="s">
        <v>149</v>
      </c>
      <c r="C13" s="152" t="s">
        <v>150</v>
      </c>
      <c r="D13" s="152"/>
      <c r="E13" s="149" t="s">
        <v>151</v>
      </c>
      <c r="F13" s="149" t="s">
        <v>152</v>
      </c>
      <c r="G13" s="149" t="s">
        <v>152</v>
      </c>
      <c r="H13" s="152" t="s">
        <v>153</v>
      </c>
      <c r="I13" s="152"/>
      <c r="J13" s="68" t="s">
        <v>154</v>
      </c>
      <c r="K13" s="56"/>
      <c r="L13" s="54"/>
      <c r="M13" s="54"/>
      <c r="N13" s="54"/>
    </row>
    <row r="14" spans="1:14" x14ac:dyDescent="0.25">
      <c r="A14" s="152"/>
      <c r="B14" s="152"/>
      <c r="C14" s="152"/>
      <c r="D14" s="152"/>
      <c r="E14" s="152" t="s">
        <v>153</v>
      </c>
      <c r="F14" s="152" t="s">
        <v>155</v>
      </c>
      <c r="G14" s="152" t="s">
        <v>156</v>
      </c>
      <c r="H14" s="152" t="s">
        <v>157</v>
      </c>
      <c r="I14" s="152"/>
      <c r="J14" s="68" t="s">
        <v>158</v>
      </c>
      <c r="K14" s="56"/>
      <c r="L14" s="54"/>
      <c r="M14" s="54"/>
      <c r="N14" s="54"/>
    </row>
    <row r="15" spans="1:14" x14ac:dyDescent="0.25">
      <c r="A15" s="152"/>
      <c r="B15" s="152"/>
      <c r="C15" s="152"/>
      <c r="D15" s="152"/>
      <c r="E15" s="152" t="s">
        <v>159</v>
      </c>
      <c r="F15" s="152" t="s">
        <v>160</v>
      </c>
      <c r="G15" s="152" t="s">
        <v>160</v>
      </c>
      <c r="H15" s="152"/>
      <c r="I15" s="152"/>
      <c r="J15" s="68" t="s">
        <v>161</v>
      </c>
      <c r="K15" s="56"/>
      <c r="L15" s="54"/>
      <c r="M15" s="54"/>
      <c r="N15" s="54"/>
    </row>
    <row r="16" spans="1:14" x14ac:dyDescent="0.25">
      <c r="A16" s="145">
        <v>1</v>
      </c>
      <c r="B16" s="145">
        <v>2</v>
      </c>
      <c r="C16" s="145">
        <v>3</v>
      </c>
      <c r="D16" s="145">
        <v>4</v>
      </c>
      <c r="E16" s="145">
        <v>5</v>
      </c>
      <c r="F16" s="145">
        <v>6</v>
      </c>
      <c r="G16" s="145">
        <v>7</v>
      </c>
      <c r="H16" s="145">
        <v>8</v>
      </c>
      <c r="I16" s="145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145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145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145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145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145" t="s">
        <v>167</v>
      </c>
      <c r="D21" s="73">
        <f>+SUM(D17:D20)</f>
        <v>0</v>
      </c>
      <c r="E21" s="145" t="s">
        <v>167</v>
      </c>
      <c r="F21" s="145" t="s">
        <v>167</v>
      </c>
      <c r="G21" s="145" t="s">
        <v>167</v>
      </c>
      <c r="H21" s="76" t="s">
        <v>167</v>
      </c>
      <c r="I21" s="145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149" t="s">
        <v>135</v>
      </c>
      <c r="B25" s="236" t="s">
        <v>169</v>
      </c>
      <c r="C25" s="237"/>
      <c r="D25" s="237"/>
      <c r="E25" s="237"/>
      <c r="F25" s="238"/>
      <c r="G25" s="149" t="s">
        <v>170</v>
      </c>
      <c r="H25" s="149" t="s">
        <v>171</v>
      </c>
      <c r="I25" s="149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52" t="s">
        <v>142</v>
      </c>
      <c r="B26" s="152"/>
      <c r="C26" s="79"/>
      <c r="D26" s="79"/>
      <c r="E26" s="79"/>
      <c r="F26" s="80"/>
      <c r="G26" s="152" t="s">
        <v>173</v>
      </c>
      <c r="H26" s="152" t="s">
        <v>174</v>
      </c>
      <c r="I26" s="152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52"/>
      <c r="B27" s="152"/>
      <c r="C27" s="79"/>
      <c r="D27" s="79"/>
      <c r="E27" s="79"/>
      <c r="F27" s="80"/>
      <c r="G27" s="152" t="s">
        <v>177</v>
      </c>
      <c r="H27" s="152" t="s">
        <v>178</v>
      </c>
      <c r="I27" s="152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149" t="s">
        <v>135</v>
      </c>
      <c r="B36" s="236" t="s">
        <v>169</v>
      </c>
      <c r="C36" s="237"/>
      <c r="D36" s="237"/>
      <c r="E36" s="237"/>
      <c r="F36" s="238"/>
      <c r="G36" s="149" t="s">
        <v>181</v>
      </c>
      <c r="H36" s="149" t="s">
        <v>171</v>
      </c>
      <c r="I36" s="149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52" t="s">
        <v>142</v>
      </c>
      <c r="B37" s="152"/>
      <c r="C37" s="79"/>
      <c r="D37" s="79"/>
      <c r="E37" s="79"/>
      <c r="F37" s="80"/>
      <c r="G37" s="152" t="s">
        <v>174</v>
      </c>
      <c r="H37" s="152" t="s">
        <v>183</v>
      </c>
      <c r="I37" s="152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52"/>
      <c r="B38" s="152"/>
      <c r="C38" s="79"/>
      <c r="D38" s="79"/>
      <c r="E38" s="79"/>
      <c r="F38" s="80"/>
      <c r="G38" s="152" t="s">
        <v>185</v>
      </c>
      <c r="H38" s="152" t="s">
        <v>186</v>
      </c>
      <c r="I38" s="152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149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149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52" t="s">
        <v>142</v>
      </c>
      <c r="B50" s="152"/>
      <c r="C50" s="153"/>
      <c r="D50" s="79"/>
      <c r="E50" s="79"/>
      <c r="F50" s="153"/>
      <c r="G50" s="153"/>
      <c r="H50" s="154"/>
      <c r="I50" s="152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52"/>
      <c r="B51" s="152"/>
      <c r="C51" s="153"/>
      <c r="D51" s="79"/>
      <c r="E51" s="79"/>
      <c r="F51" s="153"/>
      <c r="G51" s="153"/>
      <c r="H51" s="154"/>
      <c r="I51" s="152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145">
        <v>1</v>
      </c>
      <c r="B53" s="233">
        <v>2</v>
      </c>
      <c r="C53" s="234"/>
      <c r="D53" s="234"/>
      <c r="E53" s="234"/>
      <c r="F53" s="234"/>
      <c r="G53" s="234"/>
      <c r="H53" s="235"/>
      <c r="I53" s="145">
        <v>3</v>
      </c>
      <c r="J53" s="70">
        <v>4</v>
      </c>
      <c r="K53" s="56"/>
      <c r="L53" s="54"/>
      <c r="M53" s="54"/>
      <c r="N53" s="54"/>
    </row>
    <row r="54" spans="1:14" x14ac:dyDescent="0.25">
      <c r="A54" s="145">
        <v>1</v>
      </c>
      <c r="B54" s="156" t="s">
        <v>200</v>
      </c>
      <c r="C54" s="146"/>
      <c r="D54" s="157"/>
      <c r="E54" s="157"/>
      <c r="F54" s="146"/>
      <c r="G54" s="146"/>
      <c r="H54" s="147"/>
      <c r="I54" s="145" t="s">
        <v>167</v>
      </c>
      <c r="J54" s="73"/>
      <c r="K54" s="56"/>
      <c r="L54" s="54"/>
      <c r="M54" s="54"/>
      <c r="N54" s="54"/>
    </row>
    <row r="55" spans="1:14" x14ac:dyDescent="0.25">
      <c r="A55" s="149" t="s">
        <v>201</v>
      </c>
      <c r="B55" s="94" t="s">
        <v>29</v>
      </c>
      <c r="C55" s="153"/>
      <c r="D55" s="79"/>
      <c r="E55" s="79"/>
      <c r="F55" s="153"/>
      <c r="G55" s="153"/>
      <c r="H55" s="153"/>
      <c r="I55" s="149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53"/>
      <c r="D56" s="79"/>
      <c r="E56" s="79"/>
      <c r="F56" s="153"/>
      <c r="G56" s="153"/>
      <c r="H56" s="153"/>
      <c r="I56" s="73">
        <f>+$K$21</f>
        <v>0</v>
      </c>
      <c r="J56" s="73">
        <f>+I56*L56</f>
        <v>0</v>
      </c>
      <c r="K56" s="56"/>
      <c r="L56" s="54"/>
      <c r="M56" s="54"/>
      <c r="N56" s="54"/>
    </row>
    <row r="57" spans="1:14" x14ac:dyDescent="0.25">
      <c r="A57" s="145" t="s">
        <v>203</v>
      </c>
      <c r="B57" s="156" t="s">
        <v>204</v>
      </c>
      <c r="C57" s="146"/>
      <c r="D57" s="157"/>
      <c r="E57" s="157"/>
      <c r="F57" s="146"/>
      <c r="G57" s="146"/>
      <c r="H57" s="147"/>
      <c r="I57" s="145"/>
      <c r="J57" s="73"/>
      <c r="K57" s="56"/>
      <c r="L57" s="54"/>
      <c r="M57" s="54"/>
      <c r="N57" s="54"/>
    </row>
    <row r="58" spans="1:14" x14ac:dyDescent="0.25">
      <c r="A58" s="149" t="s">
        <v>205</v>
      </c>
      <c r="B58" s="95" t="s">
        <v>206</v>
      </c>
      <c r="C58" s="150"/>
      <c r="D58" s="97"/>
      <c r="E58" s="97"/>
      <c r="F58" s="150"/>
      <c r="G58" s="150"/>
      <c r="H58" s="151"/>
      <c r="I58" s="149"/>
      <c r="J58" s="73"/>
      <c r="K58" s="56"/>
      <c r="L58" s="54"/>
      <c r="M58" s="54"/>
      <c r="N58" s="54"/>
    </row>
    <row r="59" spans="1:14" x14ac:dyDescent="0.25">
      <c r="A59" s="149">
        <v>2</v>
      </c>
      <c r="B59" s="95" t="s">
        <v>207</v>
      </c>
      <c r="C59" s="150"/>
      <c r="D59" s="97"/>
      <c r="E59" s="97"/>
      <c r="F59" s="150"/>
      <c r="G59" s="150"/>
      <c r="H59" s="151"/>
      <c r="I59" s="149" t="s">
        <v>167</v>
      </c>
      <c r="J59" s="73"/>
      <c r="K59" s="56"/>
      <c r="L59" s="54"/>
      <c r="M59" s="54"/>
      <c r="N59" s="54"/>
    </row>
    <row r="60" spans="1:14" x14ac:dyDescent="0.25">
      <c r="A60" s="149" t="s">
        <v>208</v>
      </c>
      <c r="B60" s="95" t="s">
        <v>29</v>
      </c>
      <c r="C60" s="150"/>
      <c r="D60" s="97"/>
      <c r="E60" s="97"/>
      <c r="F60" s="150"/>
      <c r="G60" s="150"/>
      <c r="H60" s="151"/>
      <c r="I60" s="149"/>
      <c r="J60" s="73"/>
      <c r="K60" s="56"/>
      <c r="L60" s="54"/>
      <c r="M60" s="54"/>
      <c r="N60" s="54"/>
    </row>
    <row r="61" spans="1:14" x14ac:dyDescent="0.25">
      <c r="A61" s="152"/>
      <c r="B61" s="94" t="s">
        <v>209</v>
      </c>
      <c r="C61" s="153"/>
      <c r="D61" s="79"/>
      <c r="E61" s="79"/>
      <c r="F61" s="153"/>
      <c r="G61" s="153"/>
      <c r="H61" s="154"/>
      <c r="I61" s="73">
        <f>+$K$21</f>
        <v>0</v>
      </c>
      <c r="J61" s="73">
        <f>+I61*L61</f>
        <v>0</v>
      </c>
      <c r="K61" s="56"/>
      <c r="L61" s="54"/>
      <c r="M61" s="54"/>
      <c r="N61" s="54"/>
    </row>
    <row r="62" spans="1:14" x14ac:dyDescent="0.25">
      <c r="A62" s="149" t="s">
        <v>210</v>
      </c>
      <c r="B62" s="95" t="s">
        <v>211</v>
      </c>
      <c r="C62" s="150"/>
      <c r="D62" s="97"/>
      <c r="E62" s="97"/>
      <c r="F62" s="150"/>
      <c r="G62" s="150"/>
      <c r="H62" s="151"/>
      <c r="I62" s="73"/>
      <c r="J62" s="73"/>
      <c r="K62" s="56"/>
      <c r="L62" s="54"/>
      <c r="M62" s="54"/>
      <c r="N62" s="54"/>
    </row>
    <row r="63" spans="1:14" x14ac:dyDescent="0.25">
      <c r="A63" s="149" t="s">
        <v>212</v>
      </c>
      <c r="B63" s="95" t="s">
        <v>213</v>
      </c>
      <c r="C63" s="150"/>
      <c r="D63" s="97"/>
      <c r="E63" s="97"/>
      <c r="F63" s="150"/>
      <c r="G63" s="150"/>
      <c r="H63" s="151"/>
      <c r="I63" s="73">
        <f>+$K$21</f>
        <v>0</v>
      </c>
      <c r="J63" s="73">
        <f>+I63*L63</f>
        <v>0</v>
      </c>
      <c r="K63" s="56"/>
      <c r="L63" s="54"/>
      <c r="M63" s="54"/>
      <c r="N63" s="54"/>
    </row>
    <row r="64" spans="1:14" x14ac:dyDescent="0.25">
      <c r="A64" s="149" t="s">
        <v>214</v>
      </c>
      <c r="B64" s="95" t="s">
        <v>215</v>
      </c>
      <c r="C64" s="150"/>
      <c r="D64" s="97"/>
      <c r="E64" s="97"/>
      <c r="F64" s="150"/>
      <c r="G64" s="150"/>
      <c r="H64" s="151"/>
      <c r="I64" s="73"/>
      <c r="J64" s="73"/>
      <c r="K64" s="56"/>
      <c r="L64" s="54"/>
      <c r="M64" s="54"/>
      <c r="N64" s="54"/>
    </row>
    <row r="65" spans="1:14" x14ac:dyDescent="0.25">
      <c r="A65" s="149" t="s">
        <v>216</v>
      </c>
      <c r="B65" s="95" t="s">
        <v>215</v>
      </c>
      <c r="C65" s="150"/>
      <c r="D65" s="97"/>
      <c r="E65" s="97"/>
      <c r="F65" s="150"/>
      <c r="G65" s="150"/>
      <c r="H65" s="151"/>
      <c r="I65" s="73"/>
      <c r="J65" s="73"/>
      <c r="K65" s="56"/>
      <c r="L65" s="54"/>
      <c r="M65" s="54"/>
      <c r="N65" s="54"/>
    </row>
    <row r="66" spans="1:14" x14ac:dyDescent="0.25">
      <c r="A66" s="149">
        <v>3</v>
      </c>
      <c r="B66" s="95" t="s">
        <v>217</v>
      </c>
      <c r="C66" s="150"/>
      <c r="D66" s="97"/>
      <c r="E66" s="97"/>
      <c r="F66" s="150"/>
      <c r="G66" s="150"/>
      <c r="H66" s="151"/>
      <c r="I66" s="73">
        <f>+$K$21</f>
        <v>0</v>
      </c>
      <c r="J66" s="73">
        <f>+I66*L66</f>
        <v>0</v>
      </c>
      <c r="K66" s="56"/>
      <c r="L66" s="54"/>
      <c r="M66" s="54"/>
      <c r="N66" s="54"/>
    </row>
    <row r="67" spans="1:14" x14ac:dyDescent="0.25">
      <c r="A67" s="145"/>
      <c r="B67" s="145" t="s">
        <v>166</v>
      </c>
      <c r="C67" s="146"/>
      <c r="D67" s="157"/>
      <c r="E67" s="157"/>
      <c r="F67" s="146"/>
      <c r="G67" s="146"/>
      <c r="H67" s="147"/>
      <c r="I67" s="145" t="s">
        <v>167</v>
      </c>
      <c r="J67" s="73">
        <f>+ SUM(J54:J66)</f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48"/>
      <c r="C71" s="99"/>
      <c r="D71" s="59" t="s">
        <v>330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48"/>
      <c r="C73" s="99"/>
      <c r="D73" s="255" t="s">
        <v>331</v>
      </c>
      <c r="E73" s="255"/>
      <c r="F73" s="255"/>
      <c r="G73" s="255"/>
      <c r="H73" s="255"/>
      <c r="I73" s="255"/>
      <c r="J73" s="255"/>
      <c r="K73" s="56"/>
      <c r="L73" s="54"/>
      <c r="M73" s="54"/>
      <c r="N73" s="54"/>
    </row>
    <row r="74" spans="1:14" ht="15.75" x14ac:dyDescent="0.25">
      <c r="A74" s="100"/>
      <c r="B74" s="148"/>
      <c r="C74" s="104" t="s">
        <v>292</v>
      </c>
      <c r="D74" s="255"/>
      <c r="E74" s="255"/>
      <c r="F74" s="255"/>
      <c r="G74" s="255"/>
      <c r="H74" s="255"/>
      <c r="I74" s="255"/>
      <c r="J74" s="255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149" t="s">
        <v>135</v>
      </c>
      <c r="B77" s="236" t="s">
        <v>169</v>
      </c>
      <c r="C77" s="237"/>
      <c r="D77" s="237"/>
      <c r="E77" s="237"/>
      <c r="F77" s="238"/>
      <c r="G77" s="149" t="s">
        <v>171</v>
      </c>
      <c r="H77" s="149" t="s">
        <v>171</v>
      </c>
      <c r="I77" s="149" t="s">
        <v>223</v>
      </c>
      <c r="J77" s="149" t="s">
        <v>172</v>
      </c>
      <c r="K77" s="56"/>
      <c r="L77" s="54"/>
      <c r="M77" s="54"/>
      <c r="N77" s="54"/>
    </row>
    <row r="78" spans="1:14" x14ac:dyDescent="0.25">
      <c r="A78" s="152" t="s">
        <v>142</v>
      </c>
      <c r="B78" s="244"/>
      <c r="C78" s="245"/>
      <c r="D78" s="245"/>
      <c r="E78" s="245"/>
      <c r="F78" s="246"/>
      <c r="G78" s="152" t="s">
        <v>224</v>
      </c>
      <c r="H78" s="152" t="s">
        <v>225</v>
      </c>
      <c r="I78" s="152" t="s">
        <v>226</v>
      </c>
      <c r="J78" s="152" t="s">
        <v>176</v>
      </c>
      <c r="K78" s="56"/>
      <c r="L78" s="54"/>
      <c r="M78" s="54"/>
      <c r="N78" s="54"/>
    </row>
    <row r="79" spans="1:14" x14ac:dyDescent="0.25">
      <c r="A79" s="152"/>
      <c r="B79" s="244"/>
      <c r="C79" s="245"/>
      <c r="D79" s="245"/>
      <c r="E79" s="245"/>
      <c r="F79" s="246"/>
      <c r="G79" s="152"/>
      <c r="H79" s="152" t="s">
        <v>227</v>
      </c>
      <c r="I79" s="152" t="s">
        <v>179</v>
      </c>
      <c r="J79" s="152"/>
      <c r="K79" s="56"/>
      <c r="L79" s="54"/>
      <c r="M79" s="54"/>
      <c r="N79" s="54"/>
    </row>
    <row r="80" spans="1:14" x14ac:dyDescent="0.25">
      <c r="A80" s="145">
        <v>1</v>
      </c>
      <c r="B80" s="250">
        <v>2</v>
      </c>
      <c r="C80" s="251"/>
      <c r="D80" s="251"/>
      <c r="E80" s="251"/>
      <c r="F80" s="252"/>
      <c r="G80" s="145">
        <v>3</v>
      </c>
      <c r="H80" s="145">
        <v>4</v>
      </c>
      <c r="I80" s="145">
        <v>5</v>
      </c>
      <c r="J80" s="145">
        <v>6</v>
      </c>
      <c r="K80" s="56"/>
      <c r="L80" s="54"/>
      <c r="M80" s="54"/>
      <c r="N80" s="54"/>
    </row>
    <row r="81" spans="1:14" x14ac:dyDescent="0.25">
      <c r="A81" s="145">
        <v>1</v>
      </c>
      <c r="B81" s="247"/>
      <c r="C81" s="248"/>
      <c r="D81" s="248"/>
      <c r="E81" s="248"/>
      <c r="F81" s="249"/>
      <c r="G81" s="145"/>
      <c r="H81" s="145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145">
        <v>2</v>
      </c>
      <c r="B82" s="247"/>
      <c r="C82" s="248"/>
      <c r="D82" s="248"/>
      <c r="E82" s="248"/>
      <c r="F82" s="249"/>
      <c r="G82" s="145"/>
      <c r="H82" s="145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145">
        <v>3</v>
      </c>
      <c r="B83" s="247"/>
      <c r="C83" s="248"/>
      <c r="D83" s="248"/>
      <c r="E83" s="248"/>
      <c r="F83" s="249"/>
      <c r="G83" s="145"/>
      <c r="H83" s="145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145">
        <v>4</v>
      </c>
      <c r="B84" s="247"/>
      <c r="C84" s="248"/>
      <c r="D84" s="248"/>
      <c r="E84" s="248"/>
      <c r="F84" s="249"/>
      <c r="G84" s="145"/>
      <c r="H84" s="145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145" t="s">
        <v>167</v>
      </c>
      <c r="H85" s="145" t="s">
        <v>167</v>
      </c>
      <c r="I85" s="145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149" t="s">
        <v>135</v>
      </c>
      <c r="B89" s="236" t="s">
        <v>169</v>
      </c>
      <c r="C89" s="237"/>
      <c r="D89" s="237"/>
      <c r="E89" s="237"/>
      <c r="F89" s="237"/>
      <c r="G89" s="238"/>
      <c r="H89" s="149" t="s">
        <v>171</v>
      </c>
      <c r="I89" s="149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52" t="s">
        <v>142</v>
      </c>
      <c r="B90" s="152"/>
      <c r="C90" s="153"/>
      <c r="D90" s="153"/>
      <c r="E90" s="153"/>
      <c r="F90" s="153"/>
      <c r="G90" s="153"/>
      <c r="H90" s="152" t="s">
        <v>230</v>
      </c>
      <c r="I90" s="152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52"/>
      <c r="B91" s="152"/>
      <c r="C91" s="153"/>
      <c r="D91" s="153"/>
      <c r="E91" s="153"/>
      <c r="F91" s="153"/>
      <c r="G91" s="153"/>
      <c r="H91" s="152" t="s">
        <v>232</v>
      </c>
      <c r="I91" s="152" t="s">
        <v>179</v>
      </c>
      <c r="J91" s="68"/>
      <c r="K91" s="56"/>
      <c r="L91" s="54"/>
      <c r="M91" s="54"/>
      <c r="N91" s="54"/>
    </row>
    <row r="92" spans="1:14" x14ac:dyDescent="0.25">
      <c r="A92" s="145">
        <v>1</v>
      </c>
      <c r="B92" s="233">
        <v>2</v>
      </c>
      <c r="C92" s="234"/>
      <c r="D92" s="234"/>
      <c r="E92" s="234"/>
      <c r="F92" s="234"/>
      <c r="G92" s="235"/>
      <c r="H92" s="145">
        <v>3</v>
      </c>
      <c r="I92" s="145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48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149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149" t="s">
        <v>234</v>
      </c>
      <c r="I99" s="149" t="s">
        <v>235</v>
      </c>
      <c r="J99" s="149" t="s">
        <v>172</v>
      </c>
      <c r="K99" s="56"/>
      <c r="L99" s="54"/>
      <c r="M99" s="54"/>
      <c r="N99" s="54"/>
    </row>
    <row r="100" spans="1:14" x14ac:dyDescent="0.25">
      <c r="A100" s="152" t="s">
        <v>142</v>
      </c>
      <c r="B100" s="236"/>
      <c r="C100" s="237"/>
      <c r="D100" s="237"/>
      <c r="E100" s="237"/>
      <c r="F100" s="236" t="s">
        <v>236</v>
      </c>
      <c r="G100" s="238"/>
      <c r="H100" s="152" t="s">
        <v>237</v>
      </c>
      <c r="I100" s="152" t="s">
        <v>220</v>
      </c>
      <c r="J100" s="152" t="s">
        <v>238</v>
      </c>
      <c r="K100" s="56"/>
      <c r="L100" s="54"/>
      <c r="M100" s="54"/>
      <c r="N100" s="54"/>
    </row>
    <row r="101" spans="1:14" x14ac:dyDescent="0.25">
      <c r="A101" s="152"/>
      <c r="B101" s="236"/>
      <c r="C101" s="237"/>
      <c r="D101" s="237"/>
      <c r="E101" s="237"/>
      <c r="F101" s="236" t="s">
        <v>239</v>
      </c>
      <c r="G101" s="238"/>
      <c r="H101" s="152" t="s">
        <v>240</v>
      </c>
      <c r="I101" s="152"/>
      <c r="J101" s="152"/>
      <c r="K101" s="56"/>
      <c r="L101" s="54"/>
      <c r="M101" s="54"/>
      <c r="N101" s="54"/>
    </row>
    <row r="102" spans="1:14" x14ac:dyDescent="0.25">
      <c r="A102" s="145">
        <v>1</v>
      </c>
      <c r="B102" s="250">
        <v>2</v>
      </c>
      <c r="C102" s="251"/>
      <c r="D102" s="251"/>
      <c r="E102" s="251"/>
      <c r="F102" s="233">
        <v>3</v>
      </c>
      <c r="G102" s="235"/>
      <c r="H102" s="145">
        <v>4</v>
      </c>
      <c r="I102" s="145">
        <v>5</v>
      </c>
      <c r="J102" s="145">
        <v>6</v>
      </c>
      <c r="K102" s="56"/>
      <c r="L102" s="118"/>
      <c r="M102" s="54"/>
      <c r="N102" s="54"/>
    </row>
    <row r="103" spans="1:14" x14ac:dyDescent="0.25">
      <c r="A103" s="145">
        <v>1</v>
      </c>
      <c r="B103" s="112"/>
      <c r="C103" s="114"/>
      <c r="D103" s="114"/>
      <c r="E103" s="114"/>
      <c r="F103" s="115"/>
      <c r="G103" s="155"/>
      <c r="H103" s="84"/>
      <c r="I103" s="145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145">
        <v>2</v>
      </c>
      <c r="B104" s="112"/>
      <c r="C104" s="114"/>
      <c r="D104" s="114"/>
      <c r="E104" s="114"/>
      <c r="F104" s="115"/>
      <c r="G104" s="155"/>
      <c r="H104" s="84"/>
      <c r="I104" s="145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145">
        <v>3</v>
      </c>
      <c r="B105" s="112"/>
      <c r="C105" s="114"/>
      <c r="D105" s="114"/>
      <c r="E105" s="114"/>
      <c r="F105" s="115"/>
      <c r="G105" s="155"/>
      <c r="H105" s="84"/>
      <c r="I105" s="145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145">
        <v>4</v>
      </c>
      <c r="B106" s="112"/>
      <c r="C106" s="114"/>
      <c r="D106" s="114"/>
      <c r="E106" s="114"/>
      <c r="F106" s="115"/>
      <c r="G106" s="155"/>
      <c r="H106" s="84"/>
      <c r="I106" s="145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55"/>
      <c r="H107" s="145" t="s">
        <v>167</v>
      </c>
      <c r="I107" s="145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149" t="s">
        <v>135</v>
      </c>
      <c r="B111" s="236" t="s">
        <v>218</v>
      </c>
      <c r="C111" s="237"/>
      <c r="D111" s="237"/>
      <c r="E111" s="237"/>
      <c r="F111" s="237"/>
      <c r="G111" s="238"/>
      <c r="H111" s="149" t="s">
        <v>171</v>
      </c>
      <c r="I111" s="149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52" t="s">
        <v>142</v>
      </c>
      <c r="B112" s="152"/>
      <c r="C112" s="153"/>
      <c r="D112" s="153"/>
      <c r="E112" s="153"/>
      <c r="F112" s="153"/>
      <c r="G112" s="153"/>
      <c r="H112" s="152"/>
      <c r="I112" s="152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52"/>
      <c r="B113" s="152"/>
      <c r="C113" s="153"/>
      <c r="D113" s="153"/>
      <c r="E113" s="153"/>
      <c r="F113" s="153"/>
      <c r="G113" s="153"/>
      <c r="H113" s="152"/>
      <c r="I113" s="152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145">
        <v>1</v>
      </c>
      <c r="B114" s="233">
        <v>2</v>
      </c>
      <c r="C114" s="234"/>
      <c r="D114" s="234"/>
      <c r="E114" s="234"/>
      <c r="F114" s="234"/>
      <c r="G114" s="235"/>
      <c r="H114" s="145">
        <v>3</v>
      </c>
      <c r="I114" s="145">
        <v>4</v>
      </c>
      <c r="J114" s="70">
        <v>5</v>
      </c>
      <c r="K114" s="56"/>
      <c r="L114" s="54"/>
      <c r="M114" s="54"/>
      <c r="N114" s="54"/>
    </row>
    <row r="115" spans="1:14" x14ac:dyDescent="0.25">
      <c r="A115" s="145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145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145"/>
      <c r="B117" s="112" t="s">
        <v>166</v>
      </c>
      <c r="C117" s="114"/>
      <c r="D117" s="114"/>
      <c r="E117" s="114"/>
      <c r="F117" s="114"/>
      <c r="G117" s="114"/>
      <c r="H117" s="145" t="s">
        <v>167</v>
      </c>
      <c r="I117" s="145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149" t="s">
        <v>135</v>
      </c>
      <c r="B121" s="236" t="s">
        <v>169</v>
      </c>
      <c r="C121" s="237"/>
      <c r="D121" s="237"/>
      <c r="E121" s="237"/>
      <c r="F121" s="237"/>
      <c r="G121" s="238"/>
      <c r="H121" s="149" t="s">
        <v>247</v>
      </c>
      <c r="I121" s="149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52" t="s">
        <v>142</v>
      </c>
      <c r="B122" s="152"/>
      <c r="C122" s="153"/>
      <c r="D122" s="153"/>
      <c r="E122" s="153"/>
      <c r="F122" s="153"/>
      <c r="G122" s="153"/>
      <c r="H122" s="152"/>
      <c r="I122" s="152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52"/>
      <c r="B123" s="152"/>
      <c r="C123" s="153"/>
      <c r="D123" s="153"/>
      <c r="E123" s="153"/>
      <c r="F123" s="153"/>
      <c r="G123" s="153"/>
      <c r="H123" s="152"/>
      <c r="I123" s="152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145">
        <v>1</v>
      </c>
      <c r="B124" s="233">
        <v>2</v>
      </c>
      <c r="C124" s="234"/>
      <c r="D124" s="234"/>
      <c r="E124" s="234"/>
      <c r="F124" s="234"/>
      <c r="G124" s="235"/>
      <c r="H124" s="145">
        <v>3</v>
      </c>
      <c r="I124" s="145">
        <v>4</v>
      </c>
      <c r="J124" s="70">
        <v>5</v>
      </c>
      <c r="K124" s="56"/>
      <c r="L124" s="54"/>
      <c r="M124" s="54"/>
      <c r="N124" s="54"/>
    </row>
    <row r="125" spans="1:14" x14ac:dyDescent="0.25">
      <c r="A125" s="145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145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145"/>
      <c r="B127" s="112" t="s">
        <v>166</v>
      </c>
      <c r="C127" s="114"/>
      <c r="D127" s="114"/>
      <c r="E127" s="114"/>
      <c r="F127" s="114"/>
      <c r="G127" s="114"/>
      <c r="H127" s="145" t="s">
        <v>167</v>
      </c>
      <c r="I127" s="145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149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149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52" t="s">
        <v>142</v>
      </c>
      <c r="B132" s="152"/>
      <c r="C132" s="153"/>
      <c r="D132" s="153"/>
      <c r="E132" s="153"/>
      <c r="F132" s="153"/>
      <c r="G132" s="153"/>
      <c r="H132" s="120"/>
      <c r="I132" s="152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52"/>
      <c r="B133" s="152"/>
      <c r="C133" s="153"/>
      <c r="D133" s="153"/>
      <c r="E133" s="153"/>
      <c r="F133" s="153"/>
      <c r="G133" s="153"/>
      <c r="H133" s="121"/>
      <c r="I133" s="152"/>
      <c r="J133" s="68"/>
      <c r="K133" s="56"/>
      <c r="L133" s="54"/>
      <c r="M133" s="54"/>
      <c r="N133" s="54"/>
    </row>
    <row r="134" spans="1:14" x14ac:dyDescent="0.25">
      <c r="A134" s="145">
        <v>1</v>
      </c>
      <c r="B134" s="233">
        <v>2</v>
      </c>
      <c r="C134" s="234"/>
      <c r="D134" s="234"/>
      <c r="E134" s="234"/>
      <c r="F134" s="234"/>
      <c r="G134" s="234"/>
      <c r="H134" s="235"/>
      <c r="I134" s="145">
        <v>3</v>
      </c>
      <c r="J134" s="70">
        <v>4</v>
      </c>
      <c r="K134" s="56"/>
      <c r="L134" s="54"/>
      <c r="M134" s="54"/>
      <c r="N134" s="54"/>
    </row>
    <row r="135" spans="1:14" x14ac:dyDescent="0.25">
      <c r="A135" s="145">
        <v>1</v>
      </c>
      <c r="B135" s="112"/>
      <c r="C135" s="114"/>
      <c r="D135" s="114"/>
      <c r="E135" s="114"/>
      <c r="F135" s="114"/>
      <c r="G135" s="114"/>
      <c r="H135" s="114"/>
      <c r="I135" s="119">
        <v>0</v>
      </c>
      <c r="J135" s="84">
        <v>0</v>
      </c>
      <c r="K135" s="56"/>
      <c r="L135" s="54"/>
      <c r="M135" s="54"/>
      <c r="N135" s="54"/>
    </row>
    <row r="136" spans="1:14" x14ac:dyDescent="0.25">
      <c r="A136" s="145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145"/>
      <c r="B137" s="112" t="s">
        <v>166</v>
      </c>
      <c r="C137" s="114"/>
      <c r="D137" s="114"/>
      <c r="E137" s="114"/>
      <c r="F137" s="114"/>
      <c r="G137" s="114"/>
      <c r="H137" s="114"/>
      <c r="I137" s="145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149" t="s">
        <v>135</v>
      </c>
      <c r="B141" s="236" t="s">
        <v>169</v>
      </c>
      <c r="C141" s="237"/>
      <c r="D141" s="237"/>
      <c r="E141" s="237"/>
      <c r="F141" s="237"/>
      <c r="G141" s="238"/>
      <c r="H141" s="149" t="s">
        <v>171</v>
      </c>
      <c r="I141" s="149" t="s">
        <v>255</v>
      </c>
      <c r="J141" s="149" t="s">
        <v>172</v>
      </c>
    </row>
    <row r="142" spans="1:14" x14ac:dyDescent="0.25">
      <c r="A142" s="152" t="s">
        <v>142</v>
      </c>
      <c r="B142" s="152"/>
      <c r="C142" s="153"/>
      <c r="D142" s="153"/>
      <c r="E142" s="153"/>
      <c r="F142" s="153"/>
      <c r="G142" s="153"/>
      <c r="H142" s="152"/>
      <c r="I142" s="152" t="s">
        <v>256</v>
      </c>
      <c r="J142" s="152" t="s">
        <v>219</v>
      </c>
    </row>
    <row r="143" spans="1:14" x14ac:dyDescent="0.25">
      <c r="A143" s="152"/>
      <c r="B143" s="152"/>
      <c r="C143" s="153"/>
      <c r="D143" s="153"/>
      <c r="E143" s="153"/>
      <c r="F143" s="153"/>
      <c r="G143" s="153"/>
      <c r="H143" s="152"/>
      <c r="I143" s="152" t="s">
        <v>179</v>
      </c>
      <c r="J143" s="152"/>
    </row>
    <row r="144" spans="1:14" x14ac:dyDescent="0.25">
      <c r="A144" s="145">
        <v>1</v>
      </c>
      <c r="B144" s="233">
        <v>2</v>
      </c>
      <c r="C144" s="234"/>
      <c r="D144" s="234"/>
      <c r="E144" s="234"/>
      <c r="F144" s="234"/>
      <c r="G144" s="235"/>
      <c r="H144" s="145">
        <v>3</v>
      </c>
      <c r="I144" s="145">
        <v>4</v>
      </c>
      <c r="J144" s="145">
        <v>5</v>
      </c>
    </row>
    <row r="145" spans="1:10" x14ac:dyDescent="0.25">
      <c r="A145" s="145">
        <v>1</v>
      </c>
      <c r="B145" s="109" t="s">
        <v>332</v>
      </c>
      <c r="C145" s="111"/>
      <c r="D145" s="111"/>
      <c r="E145" s="111"/>
      <c r="F145" s="111"/>
      <c r="G145" s="111"/>
      <c r="H145" s="84">
        <v>1</v>
      </c>
      <c r="I145" s="84">
        <v>150000</v>
      </c>
      <c r="J145" s="84">
        <v>150000</v>
      </c>
    </row>
    <row r="146" spans="1:10" x14ac:dyDescent="0.25">
      <c r="A146" s="145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 t="shared" ref="J146:J150" si="0">SUM(H146*I146)</f>
        <v>0</v>
      </c>
    </row>
    <row r="147" spans="1:10" x14ac:dyDescent="0.25">
      <c r="A147" s="145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si="0"/>
        <v>0</v>
      </c>
    </row>
    <row r="148" spans="1:10" x14ac:dyDescent="0.25">
      <c r="A148" s="145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145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145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145"/>
      <c r="B151" s="112" t="s">
        <v>166</v>
      </c>
      <c r="C151" s="114"/>
      <c r="D151" s="114"/>
      <c r="E151" s="114"/>
      <c r="F151" s="114"/>
      <c r="G151" s="114"/>
      <c r="H151" s="145" t="s">
        <v>167</v>
      </c>
      <c r="I151" s="145" t="s">
        <v>167</v>
      </c>
      <c r="J151" s="84">
        <f>J145+J146+J147+J148+J149+J150</f>
        <v>150000</v>
      </c>
    </row>
  </sheetData>
  <mergeCells count="59">
    <mergeCell ref="B141:G141"/>
    <mergeCell ref="B144:G144"/>
    <mergeCell ref="E7:J8"/>
    <mergeCell ref="D73:J74"/>
    <mergeCell ref="B121:G121"/>
    <mergeCell ref="B124:G124"/>
    <mergeCell ref="A129:J129"/>
    <mergeCell ref="B131:H131"/>
    <mergeCell ref="B134:H134"/>
    <mergeCell ref="A139:J139"/>
    <mergeCell ref="B102:E102"/>
    <mergeCell ref="F102:G102"/>
    <mergeCell ref="A109:J109"/>
    <mergeCell ref="B111:G111"/>
    <mergeCell ref="B114:G114"/>
    <mergeCell ref="A119:J119"/>
    <mergeCell ref="B101:E101"/>
    <mergeCell ref="F101:G101"/>
    <mergeCell ref="B83:F83"/>
    <mergeCell ref="B84:F84"/>
    <mergeCell ref="B85:F85"/>
    <mergeCell ref="A87:J87"/>
    <mergeCell ref="B89:G89"/>
    <mergeCell ref="B92:G92"/>
    <mergeCell ref="A97:J97"/>
    <mergeCell ref="B99:E99"/>
    <mergeCell ref="F99:G99"/>
    <mergeCell ref="B100:E100"/>
    <mergeCell ref="F100:G100"/>
    <mergeCell ref="B82:F82"/>
    <mergeCell ref="A46:J46"/>
    <mergeCell ref="A47:J47"/>
    <mergeCell ref="B49:H49"/>
    <mergeCell ref="B53:H53"/>
    <mergeCell ref="A69:J69"/>
    <mergeCell ref="A75:J75"/>
    <mergeCell ref="B77:F77"/>
    <mergeCell ref="B78:F78"/>
    <mergeCell ref="B79:F79"/>
    <mergeCell ref="B80:F80"/>
    <mergeCell ref="B81:F81"/>
    <mergeCell ref="A45:J45"/>
    <mergeCell ref="B25:F25"/>
    <mergeCell ref="B29:F29"/>
    <mergeCell ref="B30:F30"/>
    <mergeCell ref="B31:F31"/>
    <mergeCell ref="B32:F32"/>
    <mergeCell ref="A34:J34"/>
    <mergeCell ref="B36:F36"/>
    <mergeCell ref="B40:F40"/>
    <mergeCell ref="B41:F41"/>
    <mergeCell ref="B42:F42"/>
    <mergeCell ref="B43:F43"/>
    <mergeCell ref="A23:J23"/>
    <mergeCell ref="A1:J1"/>
    <mergeCell ref="A3:J3"/>
    <mergeCell ref="A9:J9"/>
    <mergeCell ref="D11:G11"/>
    <mergeCell ref="E12:G12"/>
  </mergeCells>
  <pageMargins left="0.7" right="0.7" top="0.75" bottom="0.75" header="0.3" footer="0.3"/>
  <pageSetup paperSize="9" scale="54" fitToHeight="0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  <pageSetUpPr fitToPage="1"/>
  </sheetPr>
  <dimension ref="A1:N151"/>
  <sheetViews>
    <sheetView view="pageBreakPreview" topLeftCell="A121" zoomScaleSheetLayoutView="100" workbookViewId="0">
      <selection activeCell="B146" sqref="B146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305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337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47.2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78" t="s">
        <v>135</v>
      </c>
      <c r="B11" s="78" t="s">
        <v>136</v>
      </c>
      <c r="C11" s="78" t="s">
        <v>137</v>
      </c>
      <c r="D11" s="233" t="s">
        <v>138</v>
      </c>
      <c r="E11" s="234"/>
      <c r="F11" s="234"/>
      <c r="G11" s="235"/>
      <c r="H11" s="78" t="s">
        <v>139</v>
      </c>
      <c r="I11" s="7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06" t="s">
        <v>142</v>
      </c>
      <c r="B12" s="106" t="s">
        <v>143</v>
      </c>
      <c r="C12" s="106" t="s">
        <v>144</v>
      </c>
      <c r="D12" s="78" t="s">
        <v>145</v>
      </c>
      <c r="E12" s="233" t="s">
        <v>29</v>
      </c>
      <c r="F12" s="234"/>
      <c r="G12" s="235"/>
      <c r="H12" s="106" t="s">
        <v>146</v>
      </c>
      <c r="I12" s="106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06"/>
      <c r="B13" s="106" t="s">
        <v>149</v>
      </c>
      <c r="C13" s="106" t="s">
        <v>150</v>
      </c>
      <c r="D13" s="106"/>
      <c r="E13" s="78" t="s">
        <v>151</v>
      </c>
      <c r="F13" s="78" t="s">
        <v>152</v>
      </c>
      <c r="G13" s="78" t="s">
        <v>152</v>
      </c>
      <c r="H13" s="106" t="s">
        <v>153</v>
      </c>
      <c r="I13" s="106"/>
      <c r="J13" s="68" t="s">
        <v>154</v>
      </c>
      <c r="K13" s="56"/>
      <c r="L13" s="54"/>
      <c r="M13" s="54"/>
      <c r="N13" s="54"/>
    </row>
    <row r="14" spans="1:14" x14ac:dyDescent="0.25">
      <c r="A14" s="106"/>
      <c r="B14" s="106"/>
      <c r="C14" s="106"/>
      <c r="D14" s="106"/>
      <c r="E14" s="106" t="s">
        <v>153</v>
      </c>
      <c r="F14" s="106" t="s">
        <v>155</v>
      </c>
      <c r="G14" s="106" t="s">
        <v>156</v>
      </c>
      <c r="H14" s="106" t="s">
        <v>157</v>
      </c>
      <c r="I14" s="106"/>
      <c r="J14" s="68" t="s">
        <v>158</v>
      </c>
      <c r="K14" s="56"/>
      <c r="L14" s="54"/>
      <c r="M14" s="54"/>
      <c r="N14" s="54"/>
    </row>
    <row r="15" spans="1:14" x14ac:dyDescent="0.25">
      <c r="A15" s="106"/>
      <c r="B15" s="106"/>
      <c r="C15" s="106"/>
      <c r="D15" s="106"/>
      <c r="E15" s="106" t="s">
        <v>159</v>
      </c>
      <c r="F15" s="106" t="s">
        <v>160</v>
      </c>
      <c r="G15" s="106" t="s">
        <v>160</v>
      </c>
      <c r="H15" s="106"/>
      <c r="I15" s="106"/>
      <c r="J15" s="68" t="s">
        <v>161</v>
      </c>
      <c r="K15" s="56"/>
      <c r="L15" s="54"/>
      <c r="M15" s="54"/>
      <c r="N15" s="54"/>
    </row>
    <row r="16" spans="1:14" x14ac:dyDescent="0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69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69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69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69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69" t="s">
        <v>167</v>
      </c>
      <c r="D21" s="73">
        <f>+SUM(D17:D20)</f>
        <v>0</v>
      </c>
      <c r="E21" s="69" t="s">
        <v>167</v>
      </c>
      <c r="F21" s="69" t="s">
        <v>167</v>
      </c>
      <c r="G21" s="69" t="s">
        <v>167</v>
      </c>
      <c r="H21" s="76" t="s">
        <v>167</v>
      </c>
      <c r="I21" s="69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78" t="s">
        <v>135</v>
      </c>
      <c r="B25" s="236" t="s">
        <v>169</v>
      </c>
      <c r="C25" s="237"/>
      <c r="D25" s="237"/>
      <c r="E25" s="237"/>
      <c r="F25" s="238"/>
      <c r="G25" s="78" t="s">
        <v>170</v>
      </c>
      <c r="H25" s="78" t="s">
        <v>171</v>
      </c>
      <c r="I25" s="7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06" t="s">
        <v>142</v>
      </c>
      <c r="B26" s="106"/>
      <c r="C26" s="79"/>
      <c r="D26" s="79"/>
      <c r="E26" s="79"/>
      <c r="F26" s="80"/>
      <c r="G26" s="106" t="s">
        <v>173</v>
      </c>
      <c r="H26" s="106" t="s">
        <v>174</v>
      </c>
      <c r="I26" s="106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06"/>
      <c r="B27" s="106"/>
      <c r="C27" s="79"/>
      <c r="D27" s="79"/>
      <c r="E27" s="79"/>
      <c r="F27" s="80"/>
      <c r="G27" s="106" t="s">
        <v>177</v>
      </c>
      <c r="H27" s="106" t="s">
        <v>178</v>
      </c>
      <c r="I27" s="106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78" t="s">
        <v>135</v>
      </c>
      <c r="B36" s="236" t="s">
        <v>169</v>
      </c>
      <c r="C36" s="237"/>
      <c r="D36" s="237"/>
      <c r="E36" s="237"/>
      <c r="F36" s="238"/>
      <c r="G36" s="78" t="s">
        <v>181</v>
      </c>
      <c r="H36" s="78" t="s">
        <v>171</v>
      </c>
      <c r="I36" s="7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06" t="s">
        <v>142</v>
      </c>
      <c r="B37" s="106"/>
      <c r="C37" s="79"/>
      <c r="D37" s="79"/>
      <c r="E37" s="79"/>
      <c r="F37" s="80"/>
      <c r="G37" s="106" t="s">
        <v>174</v>
      </c>
      <c r="H37" s="106" t="s">
        <v>183</v>
      </c>
      <c r="I37" s="106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06"/>
      <c r="B38" s="106"/>
      <c r="C38" s="79"/>
      <c r="D38" s="79"/>
      <c r="E38" s="79"/>
      <c r="F38" s="80"/>
      <c r="G38" s="106" t="s">
        <v>185</v>
      </c>
      <c r="H38" s="106" t="s">
        <v>186</v>
      </c>
      <c r="I38" s="106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7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7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06" t="s">
        <v>142</v>
      </c>
      <c r="B50" s="106"/>
      <c r="C50" s="107"/>
      <c r="D50" s="79"/>
      <c r="E50" s="79"/>
      <c r="F50" s="107"/>
      <c r="G50" s="107"/>
      <c r="H50" s="108"/>
      <c r="I50" s="106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06"/>
      <c r="B51" s="106"/>
      <c r="C51" s="107"/>
      <c r="D51" s="79"/>
      <c r="E51" s="79"/>
      <c r="F51" s="107"/>
      <c r="G51" s="107"/>
      <c r="H51" s="108"/>
      <c r="I51" s="106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69">
        <v>1</v>
      </c>
      <c r="B53" s="233">
        <v>2</v>
      </c>
      <c r="C53" s="234"/>
      <c r="D53" s="234"/>
      <c r="E53" s="234"/>
      <c r="F53" s="234"/>
      <c r="G53" s="234"/>
      <c r="H53" s="235"/>
      <c r="I53" s="69">
        <v>3</v>
      </c>
      <c r="J53" s="70">
        <v>4</v>
      </c>
      <c r="K53" s="56"/>
      <c r="L53" s="54"/>
      <c r="M53" s="54"/>
      <c r="N53" s="54"/>
    </row>
    <row r="54" spans="1:14" x14ac:dyDescent="0.25">
      <c r="A54" s="69">
        <v>1</v>
      </c>
      <c r="B54" s="90" t="s">
        <v>200</v>
      </c>
      <c r="C54" s="91"/>
      <c r="D54" s="92"/>
      <c r="E54" s="92"/>
      <c r="F54" s="91"/>
      <c r="G54" s="91"/>
      <c r="H54" s="93"/>
      <c r="I54" s="69" t="s">
        <v>167</v>
      </c>
      <c r="J54" s="73"/>
      <c r="K54" s="56"/>
      <c r="L54" s="54"/>
      <c r="M54" s="54"/>
      <c r="N54" s="54"/>
    </row>
    <row r="55" spans="1:14" x14ac:dyDescent="0.25">
      <c r="A55" s="78" t="s">
        <v>201</v>
      </c>
      <c r="B55" s="94" t="s">
        <v>29</v>
      </c>
      <c r="C55" s="107"/>
      <c r="D55" s="79"/>
      <c r="E55" s="79"/>
      <c r="F55" s="107"/>
      <c r="G55" s="107"/>
      <c r="H55" s="107"/>
      <c r="I55" s="7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07"/>
      <c r="D56" s="79"/>
      <c r="E56" s="79"/>
      <c r="F56" s="107"/>
      <c r="G56" s="107"/>
      <c r="H56" s="107"/>
      <c r="I56" s="73">
        <f>+$K$21</f>
        <v>0</v>
      </c>
      <c r="J56" s="73">
        <f>+I56*L56</f>
        <v>0</v>
      </c>
      <c r="K56" s="56"/>
      <c r="L56" s="54"/>
      <c r="M56" s="54"/>
      <c r="N56" s="54"/>
    </row>
    <row r="57" spans="1:14" x14ac:dyDescent="0.25">
      <c r="A57" s="69" t="s">
        <v>203</v>
      </c>
      <c r="B57" s="90" t="s">
        <v>204</v>
      </c>
      <c r="C57" s="91"/>
      <c r="D57" s="92"/>
      <c r="E57" s="92"/>
      <c r="F57" s="91"/>
      <c r="G57" s="91"/>
      <c r="H57" s="93"/>
      <c r="I57" s="69"/>
      <c r="J57" s="73"/>
      <c r="K57" s="56"/>
      <c r="L57" s="54"/>
      <c r="M57" s="54"/>
      <c r="N57" s="54"/>
    </row>
    <row r="58" spans="1:14" x14ac:dyDescent="0.25">
      <c r="A58" s="78" t="s">
        <v>205</v>
      </c>
      <c r="B58" s="95" t="s">
        <v>206</v>
      </c>
      <c r="C58" s="96"/>
      <c r="D58" s="97"/>
      <c r="E58" s="97"/>
      <c r="F58" s="96"/>
      <c r="G58" s="96"/>
      <c r="H58" s="98"/>
      <c r="I58" s="78"/>
      <c r="J58" s="73"/>
      <c r="K58" s="56"/>
      <c r="L58" s="54"/>
      <c r="M58" s="54"/>
      <c r="N58" s="54"/>
    </row>
    <row r="59" spans="1:14" x14ac:dyDescent="0.25">
      <c r="A59" s="78">
        <v>2</v>
      </c>
      <c r="B59" s="95" t="s">
        <v>207</v>
      </c>
      <c r="C59" s="96"/>
      <c r="D59" s="97"/>
      <c r="E59" s="97"/>
      <c r="F59" s="96"/>
      <c r="G59" s="96"/>
      <c r="H59" s="98"/>
      <c r="I59" s="78" t="s">
        <v>167</v>
      </c>
      <c r="J59" s="73"/>
      <c r="K59" s="56"/>
      <c r="L59" s="54"/>
      <c r="M59" s="54"/>
      <c r="N59" s="54"/>
    </row>
    <row r="60" spans="1:14" x14ac:dyDescent="0.25">
      <c r="A60" s="78" t="s">
        <v>208</v>
      </c>
      <c r="B60" s="95" t="s">
        <v>29</v>
      </c>
      <c r="C60" s="96"/>
      <c r="D60" s="97"/>
      <c r="E60" s="97"/>
      <c r="F60" s="96"/>
      <c r="G60" s="96"/>
      <c r="H60" s="98"/>
      <c r="I60" s="78"/>
      <c r="J60" s="73"/>
      <c r="K60" s="56"/>
      <c r="L60" s="54"/>
      <c r="M60" s="54"/>
      <c r="N60" s="54"/>
    </row>
    <row r="61" spans="1:14" x14ac:dyDescent="0.25">
      <c r="A61" s="106"/>
      <c r="B61" s="94" t="s">
        <v>209</v>
      </c>
      <c r="C61" s="107"/>
      <c r="D61" s="79"/>
      <c r="E61" s="79"/>
      <c r="F61" s="107"/>
      <c r="G61" s="107"/>
      <c r="H61" s="108"/>
      <c r="I61" s="73">
        <f>+$K$21</f>
        <v>0</v>
      </c>
      <c r="J61" s="73">
        <f>+I61*L61</f>
        <v>0</v>
      </c>
      <c r="K61" s="56"/>
      <c r="L61" s="54"/>
      <c r="M61" s="54"/>
      <c r="N61" s="54"/>
    </row>
    <row r="62" spans="1:14" x14ac:dyDescent="0.25">
      <c r="A62" s="78" t="s">
        <v>210</v>
      </c>
      <c r="B62" s="95" t="s">
        <v>211</v>
      </c>
      <c r="C62" s="96"/>
      <c r="D62" s="97"/>
      <c r="E62" s="97"/>
      <c r="F62" s="96"/>
      <c r="G62" s="96"/>
      <c r="H62" s="98"/>
      <c r="I62" s="73"/>
      <c r="J62" s="73"/>
      <c r="K62" s="56"/>
      <c r="L62" s="54"/>
      <c r="M62" s="54"/>
      <c r="N62" s="54"/>
    </row>
    <row r="63" spans="1:14" x14ac:dyDescent="0.25">
      <c r="A63" s="78" t="s">
        <v>212</v>
      </c>
      <c r="B63" s="95" t="s">
        <v>213</v>
      </c>
      <c r="C63" s="96"/>
      <c r="D63" s="97"/>
      <c r="E63" s="97"/>
      <c r="F63" s="96"/>
      <c r="G63" s="96"/>
      <c r="H63" s="98"/>
      <c r="I63" s="73">
        <f>+$K$21</f>
        <v>0</v>
      </c>
      <c r="J63" s="73">
        <f>+I63*L63</f>
        <v>0</v>
      </c>
      <c r="K63" s="56"/>
      <c r="L63" s="54"/>
      <c r="M63" s="54"/>
      <c r="N63" s="54"/>
    </row>
    <row r="64" spans="1:14" x14ac:dyDescent="0.25">
      <c r="A64" s="78" t="s">
        <v>214</v>
      </c>
      <c r="B64" s="95" t="s">
        <v>215</v>
      </c>
      <c r="C64" s="96"/>
      <c r="D64" s="97"/>
      <c r="E64" s="97"/>
      <c r="F64" s="96"/>
      <c r="G64" s="96"/>
      <c r="H64" s="98"/>
      <c r="I64" s="73"/>
      <c r="J64" s="73"/>
      <c r="K64" s="56"/>
      <c r="L64" s="54"/>
      <c r="M64" s="54"/>
      <c r="N64" s="54"/>
    </row>
    <row r="65" spans="1:14" x14ac:dyDescent="0.25">
      <c r="A65" s="78" t="s">
        <v>216</v>
      </c>
      <c r="B65" s="95" t="s">
        <v>215</v>
      </c>
      <c r="C65" s="96"/>
      <c r="D65" s="97"/>
      <c r="E65" s="97"/>
      <c r="F65" s="96"/>
      <c r="G65" s="96"/>
      <c r="H65" s="98"/>
      <c r="I65" s="73"/>
      <c r="J65" s="73"/>
      <c r="K65" s="56"/>
      <c r="L65" s="54"/>
      <c r="M65" s="54"/>
      <c r="N65" s="54"/>
    </row>
    <row r="66" spans="1:14" x14ac:dyDescent="0.25">
      <c r="A66" s="78">
        <v>3</v>
      </c>
      <c r="B66" s="95" t="s">
        <v>217</v>
      </c>
      <c r="C66" s="96"/>
      <c r="D66" s="97"/>
      <c r="E66" s="97"/>
      <c r="F66" s="96"/>
      <c r="G66" s="96"/>
      <c r="H66" s="98"/>
      <c r="I66" s="73">
        <f>+$K$21</f>
        <v>0</v>
      </c>
      <c r="J66" s="73">
        <f>+I66*L66</f>
        <v>0</v>
      </c>
      <c r="K66" s="56"/>
      <c r="L66" s="54"/>
      <c r="M66" s="54"/>
      <c r="N66" s="54"/>
    </row>
    <row r="67" spans="1:14" x14ac:dyDescent="0.25">
      <c r="A67" s="69"/>
      <c r="B67" s="69" t="s">
        <v>166</v>
      </c>
      <c r="C67" s="91"/>
      <c r="D67" s="92"/>
      <c r="E67" s="92"/>
      <c r="F67" s="91"/>
      <c r="G67" s="91"/>
      <c r="H67" s="93"/>
      <c r="I67" s="69" t="s">
        <v>167</v>
      </c>
      <c r="J67" s="73">
        <f>+ SUM(J54:J66)</f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01"/>
      <c r="C71" s="99"/>
      <c r="D71" s="59" t="s">
        <v>305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01"/>
      <c r="C73" s="99"/>
      <c r="D73" s="242" t="s">
        <v>337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47.25" customHeight="1" x14ac:dyDescent="0.25">
      <c r="A74" s="100"/>
      <c r="B74" s="101"/>
      <c r="C74" s="104" t="s">
        <v>292</v>
      </c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78" t="s">
        <v>135</v>
      </c>
      <c r="B77" s="236" t="s">
        <v>169</v>
      </c>
      <c r="C77" s="237"/>
      <c r="D77" s="237"/>
      <c r="E77" s="237"/>
      <c r="F77" s="238"/>
      <c r="G77" s="78" t="s">
        <v>171</v>
      </c>
      <c r="H77" s="78" t="s">
        <v>171</v>
      </c>
      <c r="I77" s="78" t="s">
        <v>223</v>
      </c>
      <c r="J77" s="78" t="s">
        <v>172</v>
      </c>
      <c r="K77" s="56"/>
      <c r="L77" s="54"/>
      <c r="M77" s="54"/>
      <c r="N77" s="54"/>
    </row>
    <row r="78" spans="1:14" x14ac:dyDescent="0.25">
      <c r="A78" s="106" t="s">
        <v>142</v>
      </c>
      <c r="B78" s="244"/>
      <c r="C78" s="245"/>
      <c r="D78" s="245"/>
      <c r="E78" s="245"/>
      <c r="F78" s="246"/>
      <c r="G78" s="106" t="s">
        <v>224</v>
      </c>
      <c r="H78" s="106" t="s">
        <v>225</v>
      </c>
      <c r="I78" s="106" t="s">
        <v>226</v>
      </c>
      <c r="J78" s="106" t="s">
        <v>176</v>
      </c>
      <c r="K78" s="56"/>
      <c r="L78" s="54"/>
      <c r="M78" s="54"/>
      <c r="N78" s="54"/>
    </row>
    <row r="79" spans="1:14" x14ac:dyDescent="0.25">
      <c r="A79" s="106"/>
      <c r="B79" s="244"/>
      <c r="C79" s="245"/>
      <c r="D79" s="245"/>
      <c r="E79" s="245"/>
      <c r="F79" s="246"/>
      <c r="G79" s="106"/>
      <c r="H79" s="106" t="s">
        <v>227</v>
      </c>
      <c r="I79" s="106" t="s">
        <v>179</v>
      </c>
      <c r="J79" s="106"/>
      <c r="K79" s="56"/>
      <c r="L79" s="54"/>
      <c r="M79" s="54"/>
      <c r="N79" s="54"/>
    </row>
    <row r="80" spans="1:14" x14ac:dyDescent="0.25">
      <c r="A80" s="69">
        <v>1</v>
      </c>
      <c r="B80" s="250">
        <v>2</v>
      </c>
      <c r="C80" s="251"/>
      <c r="D80" s="251"/>
      <c r="E80" s="251"/>
      <c r="F80" s="252"/>
      <c r="G80" s="69">
        <v>3</v>
      </c>
      <c r="H80" s="69">
        <v>4</v>
      </c>
      <c r="I80" s="69">
        <v>5</v>
      </c>
      <c r="J80" s="69">
        <v>6</v>
      </c>
      <c r="K80" s="56"/>
      <c r="L80" s="54"/>
      <c r="M80" s="54"/>
      <c r="N80" s="54"/>
    </row>
    <row r="81" spans="1:14" x14ac:dyDescent="0.25">
      <c r="A81" s="69">
        <v>1</v>
      </c>
      <c r="B81" s="247"/>
      <c r="C81" s="248"/>
      <c r="D81" s="248"/>
      <c r="E81" s="248"/>
      <c r="F81" s="249"/>
      <c r="G81" s="69"/>
      <c r="H81" s="69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69">
        <v>2</v>
      </c>
      <c r="B82" s="247"/>
      <c r="C82" s="248"/>
      <c r="D82" s="248"/>
      <c r="E82" s="248"/>
      <c r="F82" s="249"/>
      <c r="G82" s="69"/>
      <c r="H82" s="69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69">
        <v>3</v>
      </c>
      <c r="B83" s="247"/>
      <c r="C83" s="248"/>
      <c r="D83" s="248"/>
      <c r="E83" s="248"/>
      <c r="F83" s="249"/>
      <c r="G83" s="69"/>
      <c r="H83" s="69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69">
        <v>4</v>
      </c>
      <c r="B84" s="247"/>
      <c r="C84" s="248"/>
      <c r="D84" s="248"/>
      <c r="E84" s="248"/>
      <c r="F84" s="249"/>
      <c r="G84" s="69"/>
      <c r="H84" s="69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69" t="s">
        <v>167</v>
      </c>
      <c r="H85" s="69" t="s">
        <v>167</v>
      </c>
      <c r="I85" s="69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78" t="s">
        <v>135</v>
      </c>
      <c r="B89" s="236" t="s">
        <v>169</v>
      </c>
      <c r="C89" s="237"/>
      <c r="D89" s="237"/>
      <c r="E89" s="237"/>
      <c r="F89" s="237"/>
      <c r="G89" s="238"/>
      <c r="H89" s="78" t="s">
        <v>171</v>
      </c>
      <c r="I89" s="7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06" t="s">
        <v>142</v>
      </c>
      <c r="B90" s="106"/>
      <c r="C90" s="107"/>
      <c r="D90" s="107"/>
      <c r="E90" s="107"/>
      <c r="F90" s="107"/>
      <c r="G90" s="107"/>
      <c r="H90" s="106" t="s">
        <v>230</v>
      </c>
      <c r="I90" s="106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06"/>
      <c r="B91" s="106"/>
      <c r="C91" s="107"/>
      <c r="D91" s="107"/>
      <c r="E91" s="107"/>
      <c r="F91" s="107"/>
      <c r="G91" s="107"/>
      <c r="H91" s="106" t="s">
        <v>232</v>
      </c>
      <c r="I91" s="106" t="s">
        <v>179</v>
      </c>
      <c r="J91" s="68"/>
      <c r="K91" s="56"/>
      <c r="L91" s="54"/>
      <c r="M91" s="54"/>
      <c r="N91" s="54"/>
    </row>
    <row r="92" spans="1:14" x14ac:dyDescent="0.25">
      <c r="A92" s="69">
        <v>1</v>
      </c>
      <c r="B92" s="233">
        <v>2</v>
      </c>
      <c r="C92" s="234"/>
      <c r="D92" s="234"/>
      <c r="E92" s="234"/>
      <c r="F92" s="234"/>
      <c r="G92" s="235"/>
      <c r="H92" s="69">
        <v>3</v>
      </c>
      <c r="I92" s="69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01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7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78" t="s">
        <v>234</v>
      </c>
      <c r="I99" s="78" t="s">
        <v>235</v>
      </c>
      <c r="J99" s="78" t="s">
        <v>172</v>
      </c>
      <c r="K99" s="56"/>
      <c r="L99" s="54"/>
      <c r="M99" s="54"/>
      <c r="N99" s="54"/>
    </row>
    <row r="100" spans="1:14" x14ac:dyDescent="0.25">
      <c r="A100" s="106" t="s">
        <v>142</v>
      </c>
      <c r="B100" s="236"/>
      <c r="C100" s="237"/>
      <c r="D100" s="237"/>
      <c r="E100" s="237"/>
      <c r="F100" s="236" t="s">
        <v>236</v>
      </c>
      <c r="G100" s="238"/>
      <c r="H100" s="106" t="s">
        <v>237</v>
      </c>
      <c r="I100" s="106" t="s">
        <v>220</v>
      </c>
      <c r="J100" s="106" t="s">
        <v>238</v>
      </c>
      <c r="K100" s="56"/>
      <c r="L100" s="54"/>
      <c r="M100" s="54"/>
      <c r="N100" s="54"/>
    </row>
    <row r="101" spans="1:14" x14ac:dyDescent="0.25">
      <c r="A101" s="106"/>
      <c r="B101" s="236"/>
      <c r="C101" s="237"/>
      <c r="D101" s="237"/>
      <c r="E101" s="237"/>
      <c r="F101" s="236" t="s">
        <v>239</v>
      </c>
      <c r="G101" s="238"/>
      <c r="H101" s="106" t="s">
        <v>240</v>
      </c>
      <c r="I101" s="106"/>
      <c r="J101" s="106"/>
      <c r="K101" s="56"/>
      <c r="L101" s="54"/>
      <c r="M101" s="54"/>
      <c r="N101" s="54"/>
    </row>
    <row r="102" spans="1:14" x14ac:dyDescent="0.25">
      <c r="A102" s="69">
        <v>1</v>
      </c>
      <c r="B102" s="250">
        <v>2</v>
      </c>
      <c r="C102" s="251"/>
      <c r="D102" s="251"/>
      <c r="E102" s="251"/>
      <c r="F102" s="233">
        <v>3</v>
      </c>
      <c r="G102" s="235"/>
      <c r="H102" s="69">
        <v>4</v>
      </c>
      <c r="I102" s="69">
        <v>5</v>
      </c>
      <c r="J102" s="69">
        <v>6</v>
      </c>
      <c r="K102" s="56"/>
      <c r="L102" s="118"/>
      <c r="M102" s="54"/>
      <c r="N102" s="54"/>
    </row>
    <row r="103" spans="1:14" x14ac:dyDescent="0.25">
      <c r="A103" s="69">
        <v>1</v>
      </c>
      <c r="B103" s="112"/>
      <c r="C103" s="114"/>
      <c r="D103" s="114"/>
      <c r="E103" s="114"/>
      <c r="F103" s="115"/>
      <c r="G103" s="116"/>
      <c r="H103" s="84"/>
      <c r="I103" s="69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69">
        <v>2</v>
      </c>
      <c r="B104" s="112"/>
      <c r="C104" s="114"/>
      <c r="D104" s="114"/>
      <c r="E104" s="114"/>
      <c r="F104" s="115"/>
      <c r="G104" s="116"/>
      <c r="H104" s="84"/>
      <c r="I104" s="69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69">
        <v>3</v>
      </c>
      <c r="B105" s="112"/>
      <c r="C105" s="114"/>
      <c r="D105" s="114"/>
      <c r="E105" s="114"/>
      <c r="F105" s="115"/>
      <c r="G105" s="116"/>
      <c r="H105" s="84"/>
      <c r="I105" s="69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69">
        <v>4</v>
      </c>
      <c r="B106" s="112"/>
      <c r="C106" s="114"/>
      <c r="D106" s="114"/>
      <c r="E106" s="114"/>
      <c r="F106" s="115"/>
      <c r="G106" s="116"/>
      <c r="H106" s="84"/>
      <c r="I106" s="69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16"/>
      <c r="H107" s="69" t="s">
        <v>167</v>
      </c>
      <c r="I107" s="69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78" t="s">
        <v>135</v>
      </c>
      <c r="B111" s="236" t="s">
        <v>218</v>
      </c>
      <c r="C111" s="237"/>
      <c r="D111" s="237"/>
      <c r="E111" s="237"/>
      <c r="F111" s="237"/>
      <c r="G111" s="238"/>
      <c r="H111" s="78" t="s">
        <v>171</v>
      </c>
      <c r="I111" s="7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06" t="s">
        <v>142</v>
      </c>
      <c r="B112" s="106"/>
      <c r="C112" s="107"/>
      <c r="D112" s="107"/>
      <c r="E112" s="107"/>
      <c r="F112" s="107"/>
      <c r="G112" s="107"/>
      <c r="H112" s="106"/>
      <c r="I112" s="106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06"/>
      <c r="B113" s="106"/>
      <c r="C113" s="107"/>
      <c r="D113" s="107"/>
      <c r="E113" s="107"/>
      <c r="F113" s="107"/>
      <c r="G113" s="107"/>
      <c r="H113" s="106"/>
      <c r="I113" s="106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69">
        <v>1</v>
      </c>
      <c r="B114" s="233">
        <v>2</v>
      </c>
      <c r="C114" s="234"/>
      <c r="D114" s="234"/>
      <c r="E114" s="234"/>
      <c r="F114" s="234"/>
      <c r="G114" s="235"/>
      <c r="H114" s="69">
        <v>3</v>
      </c>
      <c r="I114" s="69">
        <v>4</v>
      </c>
      <c r="J114" s="70">
        <v>5</v>
      </c>
      <c r="K114" s="56"/>
      <c r="L114" s="54"/>
      <c r="M114" s="54"/>
      <c r="N114" s="54"/>
    </row>
    <row r="115" spans="1:14" x14ac:dyDescent="0.25">
      <c r="A115" s="69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69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69"/>
      <c r="B117" s="112" t="s">
        <v>166</v>
      </c>
      <c r="C117" s="114"/>
      <c r="D117" s="114"/>
      <c r="E117" s="114"/>
      <c r="F117" s="114"/>
      <c r="G117" s="114"/>
      <c r="H117" s="69" t="s">
        <v>167</v>
      </c>
      <c r="I117" s="69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78" t="s">
        <v>135</v>
      </c>
      <c r="B121" s="236" t="s">
        <v>169</v>
      </c>
      <c r="C121" s="237"/>
      <c r="D121" s="237"/>
      <c r="E121" s="237"/>
      <c r="F121" s="237"/>
      <c r="G121" s="238"/>
      <c r="H121" s="78" t="s">
        <v>247</v>
      </c>
      <c r="I121" s="7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06" t="s">
        <v>142</v>
      </c>
      <c r="B122" s="106"/>
      <c r="C122" s="107"/>
      <c r="D122" s="107"/>
      <c r="E122" s="107"/>
      <c r="F122" s="107"/>
      <c r="G122" s="107"/>
      <c r="H122" s="106"/>
      <c r="I122" s="106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06"/>
      <c r="B123" s="106"/>
      <c r="C123" s="107"/>
      <c r="D123" s="107"/>
      <c r="E123" s="107"/>
      <c r="F123" s="107"/>
      <c r="G123" s="107"/>
      <c r="H123" s="106"/>
      <c r="I123" s="106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69">
        <v>1</v>
      </c>
      <c r="B124" s="233">
        <v>2</v>
      </c>
      <c r="C124" s="234"/>
      <c r="D124" s="234"/>
      <c r="E124" s="234"/>
      <c r="F124" s="234"/>
      <c r="G124" s="235"/>
      <c r="H124" s="69">
        <v>3</v>
      </c>
      <c r="I124" s="69">
        <v>4</v>
      </c>
      <c r="J124" s="70">
        <v>5</v>
      </c>
      <c r="K124" s="56"/>
      <c r="L124" s="54"/>
      <c r="M124" s="54"/>
      <c r="N124" s="54"/>
    </row>
    <row r="125" spans="1:14" x14ac:dyDescent="0.25">
      <c r="A125" s="69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69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69"/>
      <c r="B127" s="112" t="s">
        <v>166</v>
      </c>
      <c r="C127" s="114"/>
      <c r="D127" s="114"/>
      <c r="E127" s="114"/>
      <c r="F127" s="114"/>
      <c r="G127" s="114"/>
      <c r="H127" s="69" t="s">
        <v>167</v>
      </c>
      <c r="I127" s="69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7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7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06" t="s">
        <v>142</v>
      </c>
      <c r="B132" s="106"/>
      <c r="C132" s="107"/>
      <c r="D132" s="107"/>
      <c r="E132" s="107"/>
      <c r="F132" s="107"/>
      <c r="G132" s="107"/>
      <c r="H132" s="120"/>
      <c r="I132" s="106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06"/>
      <c r="B133" s="106"/>
      <c r="C133" s="107"/>
      <c r="D133" s="107"/>
      <c r="E133" s="107"/>
      <c r="F133" s="107"/>
      <c r="G133" s="107"/>
      <c r="H133" s="121"/>
      <c r="I133" s="106"/>
      <c r="J133" s="68"/>
      <c r="K133" s="56"/>
      <c r="L133" s="54"/>
      <c r="M133" s="54"/>
      <c r="N133" s="54"/>
    </row>
    <row r="134" spans="1:14" x14ac:dyDescent="0.25">
      <c r="A134" s="69">
        <v>1</v>
      </c>
      <c r="B134" s="233">
        <v>2</v>
      </c>
      <c r="C134" s="234"/>
      <c r="D134" s="234"/>
      <c r="E134" s="234"/>
      <c r="F134" s="234"/>
      <c r="G134" s="234"/>
      <c r="H134" s="235"/>
      <c r="I134" s="69">
        <v>3</v>
      </c>
      <c r="J134" s="70">
        <v>4</v>
      </c>
      <c r="K134" s="56"/>
      <c r="L134" s="54"/>
      <c r="M134" s="54"/>
      <c r="N134" s="54"/>
    </row>
    <row r="135" spans="1:14" x14ac:dyDescent="0.25">
      <c r="A135" s="69">
        <v>1</v>
      </c>
      <c r="B135" s="112"/>
      <c r="C135" s="114"/>
      <c r="D135" s="114"/>
      <c r="E135" s="114"/>
      <c r="F135" s="114"/>
      <c r="G135" s="114"/>
      <c r="H135" s="114"/>
      <c r="I135" s="119">
        <v>0</v>
      </c>
      <c r="J135" s="84">
        <v>0</v>
      </c>
      <c r="K135" s="56"/>
      <c r="L135" s="54"/>
      <c r="M135" s="54"/>
      <c r="N135" s="54"/>
    </row>
    <row r="136" spans="1:14" x14ac:dyDescent="0.25">
      <c r="A136" s="69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69"/>
      <c r="B137" s="112" t="s">
        <v>166</v>
      </c>
      <c r="C137" s="114"/>
      <c r="D137" s="114"/>
      <c r="E137" s="114"/>
      <c r="F137" s="114"/>
      <c r="G137" s="114"/>
      <c r="H137" s="114"/>
      <c r="I137" s="69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78" t="s">
        <v>135</v>
      </c>
      <c r="B141" s="236" t="s">
        <v>169</v>
      </c>
      <c r="C141" s="237"/>
      <c r="D141" s="237"/>
      <c r="E141" s="237"/>
      <c r="F141" s="237"/>
      <c r="G141" s="238"/>
      <c r="H141" s="78" t="s">
        <v>171</v>
      </c>
      <c r="I141" s="78" t="s">
        <v>255</v>
      </c>
      <c r="J141" s="78" t="s">
        <v>172</v>
      </c>
    </row>
    <row r="142" spans="1:14" x14ac:dyDescent="0.25">
      <c r="A142" s="106" t="s">
        <v>142</v>
      </c>
      <c r="B142" s="106"/>
      <c r="C142" s="107"/>
      <c r="D142" s="107"/>
      <c r="E142" s="107"/>
      <c r="F142" s="107"/>
      <c r="G142" s="107"/>
      <c r="H142" s="106"/>
      <c r="I142" s="106" t="s">
        <v>256</v>
      </c>
      <c r="J142" s="106" t="s">
        <v>219</v>
      </c>
    </row>
    <row r="143" spans="1:14" x14ac:dyDescent="0.25">
      <c r="A143" s="106"/>
      <c r="B143" s="106"/>
      <c r="C143" s="107"/>
      <c r="D143" s="107"/>
      <c r="E143" s="107"/>
      <c r="F143" s="107"/>
      <c r="G143" s="107"/>
      <c r="H143" s="106"/>
      <c r="I143" s="106" t="s">
        <v>179</v>
      </c>
      <c r="J143" s="106"/>
    </row>
    <row r="144" spans="1:14" x14ac:dyDescent="0.25">
      <c r="A144" s="69">
        <v>1</v>
      </c>
      <c r="B144" s="233">
        <v>2</v>
      </c>
      <c r="C144" s="234"/>
      <c r="D144" s="234"/>
      <c r="E144" s="234"/>
      <c r="F144" s="234"/>
      <c r="G144" s="235"/>
      <c r="H144" s="69">
        <v>3</v>
      </c>
      <c r="I144" s="69">
        <v>4</v>
      </c>
      <c r="J144" s="69">
        <v>5</v>
      </c>
    </row>
    <row r="145" spans="1:10" x14ac:dyDescent="0.25">
      <c r="A145" s="69">
        <v>1</v>
      </c>
      <c r="B145" s="109" t="s">
        <v>388</v>
      </c>
      <c r="C145" s="111"/>
      <c r="D145" s="111"/>
      <c r="E145" s="111"/>
      <c r="F145" s="111"/>
      <c r="G145" s="111"/>
      <c r="H145" s="84">
        <v>1</v>
      </c>
      <c r="I145" s="84">
        <v>35763</v>
      </c>
      <c r="J145" s="84">
        <v>35763</v>
      </c>
    </row>
    <row r="146" spans="1:10" x14ac:dyDescent="0.25">
      <c r="A146" s="69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 t="shared" ref="J146:J150" si="0">SUM(H146*I146)</f>
        <v>0</v>
      </c>
    </row>
    <row r="147" spans="1:10" x14ac:dyDescent="0.25">
      <c r="A147" s="69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si="0"/>
        <v>0</v>
      </c>
    </row>
    <row r="148" spans="1:10" x14ac:dyDescent="0.25">
      <c r="A148" s="69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69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69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69"/>
      <c r="B151" s="112" t="s">
        <v>166</v>
      </c>
      <c r="C151" s="114"/>
      <c r="D151" s="114"/>
      <c r="E151" s="114"/>
      <c r="F151" s="114"/>
      <c r="G151" s="114"/>
      <c r="H151" s="69" t="s">
        <v>167</v>
      </c>
      <c r="I151" s="69" t="s">
        <v>167</v>
      </c>
      <c r="J151" s="84">
        <f>J145+J146+J147+J148+J149+J150</f>
        <v>35763</v>
      </c>
    </row>
  </sheetData>
  <mergeCells count="59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E7:J8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D73:J74"/>
    <mergeCell ref="B92:G92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A119:J119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11:G111"/>
    <mergeCell ref="B114:G114"/>
    <mergeCell ref="B141:G141"/>
    <mergeCell ref="B144:G144"/>
    <mergeCell ref="B121:G121"/>
    <mergeCell ref="B124:G124"/>
    <mergeCell ref="A129:J129"/>
    <mergeCell ref="B131:H131"/>
    <mergeCell ref="B134:H134"/>
    <mergeCell ref="A139:J139"/>
  </mergeCells>
  <pageMargins left="0.7" right="0.7" top="0.75" bottom="0.75" header="0.3" footer="0.3"/>
  <pageSetup paperSize="9" scale="54"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N159"/>
  <sheetViews>
    <sheetView view="pageBreakPreview" topLeftCell="A121" zoomScaleSheetLayoutView="100" workbookViewId="0">
      <selection activeCell="J93" sqref="J93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2" max="12" width="10.85546875" bestFit="1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318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63" customHeight="1" x14ac:dyDescent="0.25">
      <c r="A7" s="57" t="s">
        <v>133</v>
      </c>
      <c r="B7" s="58"/>
      <c r="C7" s="58"/>
      <c r="D7" s="58"/>
      <c r="E7" s="242" t="s">
        <v>319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15.75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65" t="s">
        <v>135</v>
      </c>
      <c r="B11" s="65" t="s">
        <v>136</v>
      </c>
      <c r="C11" s="65" t="s">
        <v>137</v>
      </c>
      <c r="D11" s="233" t="s">
        <v>138</v>
      </c>
      <c r="E11" s="234"/>
      <c r="F11" s="234"/>
      <c r="G11" s="235"/>
      <c r="H11" s="65" t="s">
        <v>139</v>
      </c>
      <c r="I11" s="65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67" t="s">
        <v>142</v>
      </c>
      <c r="B12" s="67" t="s">
        <v>143</v>
      </c>
      <c r="C12" s="67" t="s">
        <v>144</v>
      </c>
      <c r="D12" s="65" t="s">
        <v>145</v>
      </c>
      <c r="E12" s="233" t="s">
        <v>29</v>
      </c>
      <c r="F12" s="234"/>
      <c r="G12" s="235"/>
      <c r="H12" s="67" t="s">
        <v>146</v>
      </c>
      <c r="I12" s="67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67"/>
      <c r="B13" s="67" t="s">
        <v>149</v>
      </c>
      <c r="C13" s="67" t="s">
        <v>150</v>
      </c>
      <c r="D13" s="67"/>
      <c r="E13" s="65" t="s">
        <v>151</v>
      </c>
      <c r="F13" s="65" t="s">
        <v>152</v>
      </c>
      <c r="G13" s="65" t="s">
        <v>152</v>
      </c>
      <c r="H13" s="67" t="s">
        <v>153</v>
      </c>
      <c r="I13" s="67"/>
      <c r="J13" s="68" t="s">
        <v>154</v>
      </c>
      <c r="K13" s="56"/>
      <c r="L13" s="54"/>
      <c r="M13" s="54"/>
      <c r="N13" s="54"/>
    </row>
    <row r="14" spans="1:14" x14ac:dyDescent="0.25">
      <c r="A14" s="67"/>
      <c r="B14" s="67"/>
      <c r="C14" s="67"/>
      <c r="D14" s="67"/>
      <c r="E14" s="67" t="s">
        <v>153</v>
      </c>
      <c r="F14" s="67" t="s">
        <v>155</v>
      </c>
      <c r="G14" s="67" t="s">
        <v>156</v>
      </c>
      <c r="H14" s="67" t="s">
        <v>157</v>
      </c>
      <c r="I14" s="67"/>
      <c r="J14" s="68" t="s">
        <v>158</v>
      </c>
      <c r="K14" s="56"/>
      <c r="L14" s="54"/>
      <c r="M14" s="54"/>
      <c r="N14" s="54"/>
    </row>
    <row r="15" spans="1:14" x14ac:dyDescent="0.25">
      <c r="A15" s="67"/>
      <c r="B15" s="67"/>
      <c r="C15" s="67"/>
      <c r="D15" s="67"/>
      <c r="E15" s="67" t="s">
        <v>159</v>
      </c>
      <c r="F15" s="67" t="s">
        <v>160</v>
      </c>
      <c r="G15" s="67" t="s">
        <v>160</v>
      </c>
      <c r="H15" s="67"/>
      <c r="I15" s="67"/>
      <c r="J15" s="68" t="s">
        <v>161</v>
      </c>
      <c r="K15" s="56"/>
      <c r="L15" s="54"/>
      <c r="M15" s="54"/>
      <c r="N15" s="54"/>
    </row>
    <row r="16" spans="1:14" x14ac:dyDescent="0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69">
        <v>1</v>
      </c>
      <c r="B17" s="71" t="s">
        <v>162</v>
      </c>
      <c r="C17" s="72">
        <v>1</v>
      </c>
      <c r="D17" s="73"/>
      <c r="E17" s="73"/>
      <c r="F17" s="73"/>
      <c r="G17" s="73"/>
      <c r="H17" s="73">
        <v>3500</v>
      </c>
      <c r="I17" s="72"/>
      <c r="J17" s="73">
        <v>42000</v>
      </c>
      <c r="K17" s="56"/>
      <c r="L17" s="54"/>
      <c r="M17" s="54"/>
      <c r="N17" s="54"/>
    </row>
    <row r="18" spans="1:14" ht="25.5" x14ac:dyDescent="0.25">
      <c r="A18" s="69">
        <v>2</v>
      </c>
      <c r="B18" s="71" t="s">
        <v>163</v>
      </c>
      <c r="C18" s="72">
        <v>9</v>
      </c>
      <c r="D18" s="73"/>
      <c r="E18" s="73"/>
      <c r="F18" s="73"/>
      <c r="G18" s="73"/>
      <c r="H18" s="73">
        <f>J18/12</f>
        <v>27858.333333333332</v>
      </c>
      <c r="I18" s="72"/>
      <c r="J18" s="73">
        <v>334300</v>
      </c>
      <c r="K18" s="56"/>
      <c r="L18" s="56">
        <f>J85+J108+J118+J132+J143</f>
        <v>8722119</v>
      </c>
      <c r="M18" s="54"/>
      <c r="N18" s="54"/>
    </row>
    <row r="19" spans="1:14" x14ac:dyDescent="0.25">
      <c r="A19" s="69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69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69" t="s">
        <v>167</v>
      </c>
      <c r="D21" s="73">
        <f>+SUM(D17:D20)</f>
        <v>0</v>
      </c>
      <c r="E21" s="69" t="s">
        <v>167</v>
      </c>
      <c r="F21" s="69" t="s">
        <v>167</v>
      </c>
      <c r="G21" s="69" t="s">
        <v>167</v>
      </c>
      <c r="H21" s="76" t="s">
        <v>167</v>
      </c>
      <c r="I21" s="69" t="s">
        <v>167</v>
      </c>
      <c r="J21" s="73">
        <f>+SUM(J17:J20)</f>
        <v>376300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65" t="s">
        <v>135</v>
      </c>
      <c r="B25" s="236" t="s">
        <v>169</v>
      </c>
      <c r="C25" s="237"/>
      <c r="D25" s="237"/>
      <c r="E25" s="237"/>
      <c r="F25" s="238"/>
      <c r="G25" s="65" t="s">
        <v>170</v>
      </c>
      <c r="H25" s="65" t="s">
        <v>171</v>
      </c>
      <c r="I25" s="65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67" t="s">
        <v>142</v>
      </c>
      <c r="B26" s="67"/>
      <c r="C26" s="79"/>
      <c r="D26" s="79"/>
      <c r="E26" s="79"/>
      <c r="F26" s="80"/>
      <c r="G26" s="67" t="s">
        <v>173</v>
      </c>
      <c r="H26" s="67" t="s">
        <v>174</v>
      </c>
      <c r="I26" s="67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67"/>
      <c r="B27" s="67"/>
      <c r="C27" s="79"/>
      <c r="D27" s="79"/>
      <c r="E27" s="79"/>
      <c r="F27" s="80"/>
      <c r="G27" s="67" t="s">
        <v>177</v>
      </c>
      <c r="H27" s="67" t="s">
        <v>178</v>
      </c>
      <c r="I27" s="67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65" t="s">
        <v>135</v>
      </c>
      <c r="B36" s="236" t="s">
        <v>169</v>
      </c>
      <c r="C36" s="237"/>
      <c r="D36" s="237"/>
      <c r="E36" s="237"/>
      <c r="F36" s="238"/>
      <c r="G36" s="65" t="s">
        <v>181</v>
      </c>
      <c r="H36" s="65" t="s">
        <v>171</v>
      </c>
      <c r="I36" s="65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67" t="s">
        <v>142</v>
      </c>
      <c r="B37" s="67"/>
      <c r="C37" s="79"/>
      <c r="D37" s="79"/>
      <c r="E37" s="79"/>
      <c r="F37" s="80"/>
      <c r="G37" s="67" t="s">
        <v>174</v>
      </c>
      <c r="H37" s="67" t="s">
        <v>183</v>
      </c>
      <c r="I37" s="67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67"/>
      <c r="B38" s="67"/>
      <c r="C38" s="79"/>
      <c r="D38" s="79"/>
      <c r="E38" s="79"/>
      <c r="F38" s="80"/>
      <c r="G38" s="67" t="s">
        <v>185</v>
      </c>
      <c r="H38" s="67" t="s">
        <v>186</v>
      </c>
      <c r="I38" s="67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>
        <v>1</v>
      </c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65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65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67" t="s">
        <v>142</v>
      </c>
      <c r="B50" s="67"/>
      <c r="C50" s="86"/>
      <c r="D50" s="79"/>
      <c r="E50" s="79"/>
      <c r="F50" s="86"/>
      <c r="G50" s="86"/>
      <c r="H50" s="87"/>
      <c r="I50" s="67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67"/>
      <c r="B51" s="67"/>
      <c r="C51" s="86"/>
      <c r="D51" s="79"/>
      <c r="E51" s="79"/>
      <c r="F51" s="86"/>
      <c r="G51" s="86"/>
      <c r="H51" s="87"/>
      <c r="I51" s="67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69">
        <v>1</v>
      </c>
      <c r="B53" s="233">
        <v>2</v>
      </c>
      <c r="C53" s="234"/>
      <c r="D53" s="234"/>
      <c r="E53" s="234"/>
      <c r="F53" s="234"/>
      <c r="G53" s="234"/>
      <c r="H53" s="235"/>
      <c r="I53" s="69">
        <v>3</v>
      </c>
      <c r="J53" s="70">
        <v>4</v>
      </c>
      <c r="K53" s="56"/>
      <c r="L53" s="54"/>
      <c r="M53" s="54"/>
      <c r="N53" s="54"/>
    </row>
    <row r="54" spans="1:14" x14ac:dyDescent="0.25">
      <c r="A54" s="69">
        <v>1</v>
      </c>
      <c r="B54" s="90" t="s">
        <v>200</v>
      </c>
      <c r="C54" s="91"/>
      <c r="D54" s="92"/>
      <c r="E54" s="92"/>
      <c r="F54" s="91"/>
      <c r="G54" s="91"/>
      <c r="H54" s="93"/>
      <c r="I54" s="69" t="s">
        <v>167</v>
      </c>
      <c r="J54" s="73"/>
      <c r="K54" s="56"/>
      <c r="L54" s="54"/>
      <c r="M54" s="54"/>
      <c r="N54" s="54"/>
    </row>
    <row r="55" spans="1:14" x14ac:dyDescent="0.25">
      <c r="A55" s="65" t="s">
        <v>201</v>
      </c>
      <c r="B55" s="94" t="s">
        <v>29</v>
      </c>
      <c r="C55" s="86"/>
      <c r="D55" s="79"/>
      <c r="E55" s="79"/>
      <c r="F55" s="86"/>
      <c r="G55" s="86"/>
      <c r="H55" s="86"/>
      <c r="I55" s="65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86"/>
      <c r="D56" s="79"/>
      <c r="E56" s="79"/>
      <c r="F56" s="86"/>
      <c r="G56" s="86"/>
      <c r="H56" s="86"/>
      <c r="I56" s="73">
        <v>376300</v>
      </c>
      <c r="J56" s="73">
        <f>+I56*22%+667.4</f>
        <v>83453.399999999994</v>
      </c>
      <c r="K56" s="56"/>
      <c r="L56" s="54"/>
      <c r="M56" s="54"/>
      <c r="N56" s="54"/>
    </row>
    <row r="57" spans="1:14" x14ac:dyDescent="0.25">
      <c r="A57" s="69" t="s">
        <v>203</v>
      </c>
      <c r="B57" s="90" t="s">
        <v>204</v>
      </c>
      <c r="C57" s="91"/>
      <c r="D57" s="92"/>
      <c r="E57" s="92"/>
      <c r="F57" s="91"/>
      <c r="G57" s="91"/>
      <c r="H57" s="93"/>
      <c r="I57" s="69"/>
      <c r="J57" s="73"/>
      <c r="K57" s="56"/>
      <c r="L57" s="54"/>
      <c r="M57" s="54"/>
      <c r="N57" s="54"/>
    </row>
    <row r="58" spans="1:14" x14ac:dyDescent="0.25">
      <c r="A58" s="65" t="s">
        <v>205</v>
      </c>
      <c r="B58" s="95" t="s">
        <v>206</v>
      </c>
      <c r="C58" s="96"/>
      <c r="D58" s="97"/>
      <c r="E58" s="97"/>
      <c r="F58" s="96"/>
      <c r="G58" s="96"/>
      <c r="H58" s="98"/>
      <c r="I58" s="65"/>
      <c r="J58" s="73"/>
      <c r="K58" s="56"/>
      <c r="L58" s="54"/>
      <c r="M58" s="54"/>
      <c r="N58" s="54"/>
    </row>
    <row r="59" spans="1:14" x14ac:dyDescent="0.25">
      <c r="A59" s="65">
        <v>2</v>
      </c>
      <c r="B59" s="95" t="s">
        <v>207</v>
      </c>
      <c r="C59" s="96"/>
      <c r="D59" s="97"/>
      <c r="E59" s="97"/>
      <c r="F59" s="96"/>
      <c r="G59" s="96"/>
      <c r="H59" s="98"/>
      <c r="I59" s="65" t="s">
        <v>167</v>
      </c>
      <c r="J59" s="73"/>
      <c r="K59" s="56"/>
      <c r="L59" s="54"/>
      <c r="M59" s="54"/>
      <c r="N59" s="54"/>
    </row>
    <row r="60" spans="1:14" x14ac:dyDescent="0.25">
      <c r="A60" s="65" t="s">
        <v>208</v>
      </c>
      <c r="B60" s="95" t="s">
        <v>29</v>
      </c>
      <c r="C60" s="96"/>
      <c r="D60" s="97"/>
      <c r="E60" s="97"/>
      <c r="F60" s="96"/>
      <c r="G60" s="96"/>
      <c r="H60" s="98"/>
      <c r="I60" s="65"/>
      <c r="J60" s="73"/>
      <c r="K60" s="56"/>
      <c r="L60" s="54"/>
      <c r="M60" s="54"/>
      <c r="N60" s="54"/>
    </row>
    <row r="61" spans="1:14" x14ac:dyDescent="0.25">
      <c r="A61" s="67"/>
      <c r="B61" s="94" t="s">
        <v>209</v>
      </c>
      <c r="C61" s="86"/>
      <c r="D61" s="79"/>
      <c r="E61" s="79"/>
      <c r="F61" s="86"/>
      <c r="G61" s="86"/>
      <c r="H61" s="87"/>
      <c r="I61" s="73">
        <v>376300</v>
      </c>
      <c r="J61" s="73">
        <f>+I61*2.9%</f>
        <v>10912.699999999999</v>
      </c>
      <c r="K61" s="56"/>
      <c r="L61" s="54"/>
      <c r="M61" s="54"/>
      <c r="N61" s="54"/>
    </row>
    <row r="62" spans="1:14" x14ac:dyDescent="0.25">
      <c r="A62" s="65" t="s">
        <v>210</v>
      </c>
      <c r="B62" s="95" t="s">
        <v>211</v>
      </c>
      <c r="C62" s="96"/>
      <c r="D62" s="97"/>
      <c r="E62" s="97"/>
      <c r="F62" s="96"/>
      <c r="G62" s="96"/>
      <c r="H62" s="98"/>
      <c r="I62" s="73"/>
      <c r="J62" s="73"/>
      <c r="K62" s="56"/>
      <c r="L62" s="54"/>
      <c r="M62" s="54"/>
      <c r="N62" s="54"/>
    </row>
    <row r="63" spans="1:14" x14ac:dyDescent="0.25">
      <c r="A63" s="65" t="s">
        <v>212</v>
      </c>
      <c r="B63" s="95" t="s">
        <v>213</v>
      </c>
      <c r="C63" s="96"/>
      <c r="D63" s="97"/>
      <c r="E63" s="97"/>
      <c r="F63" s="96"/>
      <c r="G63" s="96"/>
      <c r="H63" s="98"/>
      <c r="I63" s="73">
        <v>376300</v>
      </c>
      <c r="J63" s="73">
        <f>+I63*0.2%</f>
        <v>752.6</v>
      </c>
      <c r="K63" s="56"/>
      <c r="L63" s="54"/>
      <c r="M63" s="54"/>
      <c r="N63" s="54"/>
    </row>
    <row r="64" spans="1:14" x14ac:dyDescent="0.25">
      <c r="A64" s="65" t="s">
        <v>214</v>
      </c>
      <c r="B64" s="95" t="s">
        <v>215</v>
      </c>
      <c r="C64" s="96"/>
      <c r="D64" s="97"/>
      <c r="E64" s="97"/>
      <c r="F64" s="96"/>
      <c r="G64" s="96"/>
      <c r="H64" s="98"/>
      <c r="I64" s="73"/>
      <c r="J64" s="73"/>
      <c r="K64" s="56"/>
      <c r="L64" s="54"/>
      <c r="M64" s="54"/>
      <c r="N64" s="54"/>
    </row>
    <row r="65" spans="1:14" x14ac:dyDescent="0.25">
      <c r="A65" s="65" t="s">
        <v>216</v>
      </c>
      <c r="B65" s="95" t="s">
        <v>215</v>
      </c>
      <c r="C65" s="96"/>
      <c r="D65" s="97"/>
      <c r="E65" s="97"/>
      <c r="F65" s="96"/>
      <c r="G65" s="96"/>
      <c r="H65" s="98"/>
      <c r="I65" s="73"/>
      <c r="J65" s="73"/>
      <c r="K65" s="56"/>
      <c r="L65" s="54"/>
      <c r="M65" s="54"/>
      <c r="N65" s="54"/>
    </row>
    <row r="66" spans="1:14" x14ac:dyDescent="0.25">
      <c r="A66" s="65">
        <v>3</v>
      </c>
      <c r="B66" s="95" t="s">
        <v>217</v>
      </c>
      <c r="C66" s="96"/>
      <c r="D66" s="97"/>
      <c r="E66" s="97"/>
      <c r="F66" s="96"/>
      <c r="G66" s="96"/>
      <c r="H66" s="98"/>
      <c r="I66" s="73">
        <v>376300</v>
      </c>
      <c r="J66" s="73">
        <f>+I66*5.1%</f>
        <v>19191.3</v>
      </c>
      <c r="K66" s="56"/>
      <c r="L66" s="54"/>
      <c r="M66" s="54"/>
      <c r="N66" s="54"/>
    </row>
    <row r="67" spans="1:14" x14ac:dyDescent="0.25">
      <c r="A67" s="69"/>
      <c r="B67" s="69" t="s">
        <v>166</v>
      </c>
      <c r="C67" s="91"/>
      <c r="D67" s="92"/>
      <c r="E67" s="92"/>
      <c r="F67" s="91"/>
      <c r="G67" s="91"/>
      <c r="H67" s="93"/>
      <c r="I67" s="69" t="s">
        <v>167</v>
      </c>
      <c r="J67" s="73">
        <f>+ SUM(J54:J66)</f>
        <v>114310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01"/>
      <c r="C71" s="99"/>
      <c r="D71" s="59" t="s">
        <v>318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53.25" customHeight="1" x14ac:dyDescent="0.25">
      <c r="A73" s="100" t="s">
        <v>133</v>
      </c>
      <c r="B73" s="101"/>
      <c r="C73" s="99"/>
      <c r="D73" s="242" t="s">
        <v>319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15.75" x14ac:dyDescent="0.25">
      <c r="A74" s="100"/>
      <c r="B74" s="101"/>
      <c r="C74" s="104"/>
      <c r="D74" s="104"/>
      <c r="E74" s="104"/>
      <c r="F74" s="104"/>
      <c r="G74" s="55"/>
      <c r="H74" s="55"/>
      <c r="I74" s="55"/>
      <c r="J74" s="55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65" t="s">
        <v>135</v>
      </c>
      <c r="B77" s="236" t="s">
        <v>169</v>
      </c>
      <c r="C77" s="237"/>
      <c r="D77" s="237"/>
      <c r="E77" s="237"/>
      <c r="F77" s="238"/>
      <c r="G77" s="65" t="s">
        <v>171</v>
      </c>
      <c r="H77" s="65" t="s">
        <v>171</v>
      </c>
      <c r="I77" s="65" t="s">
        <v>223</v>
      </c>
      <c r="J77" s="65" t="s">
        <v>172</v>
      </c>
      <c r="K77" s="56"/>
      <c r="L77" s="54"/>
      <c r="M77" s="54"/>
      <c r="N77" s="54"/>
    </row>
    <row r="78" spans="1:14" x14ac:dyDescent="0.25">
      <c r="A78" s="67" t="s">
        <v>142</v>
      </c>
      <c r="B78" s="244"/>
      <c r="C78" s="245"/>
      <c r="D78" s="245"/>
      <c r="E78" s="245"/>
      <c r="F78" s="246"/>
      <c r="G78" s="67" t="s">
        <v>224</v>
      </c>
      <c r="H78" s="67" t="s">
        <v>225</v>
      </c>
      <c r="I78" s="67" t="s">
        <v>226</v>
      </c>
      <c r="J78" s="67" t="s">
        <v>176</v>
      </c>
      <c r="K78" s="56"/>
      <c r="L78" s="54"/>
      <c r="M78" s="54"/>
      <c r="N78" s="54"/>
    </row>
    <row r="79" spans="1:14" x14ac:dyDescent="0.25">
      <c r="A79" s="67"/>
      <c r="B79" s="244"/>
      <c r="C79" s="245"/>
      <c r="D79" s="245"/>
      <c r="E79" s="245"/>
      <c r="F79" s="246"/>
      <c r="G79" s="67"/>
      <c r="H79" s="67" t="s">
        <v>227</v>
      </c>
      <c r="I79" s="67" t="s">
        <v>179</v>
      </c>
      <c r="J79" s="67"/>
      <c r="K79" s="56"/>
      <c r="L79" s="54"/>
      <c r="M79" s="54"/>
      <c r="N79" s="54"/>
    </row>
    <row r="80" spans="1:14" x14ac:dyDescent="0.25">
      <c r="A80" s="69">
        <v>1</v>
      </c>
      <c r="B80" s="250">
        <v>2</v>
      </c>
      <c r="C80" s="251"/>
      <c r="D80" s="251"/>
      <c r="E80" s="251"/>
      <c r="F80" s="252"/>
      <c r="G80" s="69">
        <v>3</v>
      </c>
      <c r="H80" s="69">
        <v>4</v>
      </c>
      <c r="I80" s="69">
        <v>5</v>
      </c>
      <c r="J80" s="69">
        <v>6</v>
      </c>
      <c r="K80" s="56"/>
      <c r="L80" s="54"/>
      <c r="M80" s="54"/>
      <c r="N80" s="54"/>
    </row>
    <row r="81" spans="1:14" x14ac:dyDescent="0.25">
      <c r="A81" s="69">
        <v>1</v>
      </c>
      <c r="B81" s="247" t="s">
        <v>258</v>
      </c>
      <c r="C81" s="248"/>
      <c r="D81" s="248"/>
      <c r="E81" s="248"/>
      <c r="F81" s="249"/>
      <c r="G81" s="69"/>
      <c r="H81" s="69">
        <v>12</v>
      </c>
      <c r="I81" s="84">
        <v>9536</v>
      </c>
      <c r="J81" s="84">
        <f>SUM(H81*I81)-2.08</f>
        <v>114429.92</v>
      </c>
      <c r="K81" s="56"/>
      <c r="L81" s="54"/>
      <c r="M81" s="54"/>
      <c r="N81" s="54"/>
    </row>
    <row r="82" spans="1:14" x14ac:dyDescent="0.25">
      <c r="A82" s="69">
        <v>2</v>
      </c>
      <c r="B82" s="247" t="s">
        <v>259</v>
      </c>
      <c r="C82" s="248"/>
      <c r="D82" s="248"/>
      <c r="E82" s="248"/>
      <c r="F82" s="249"/>
      <c r="G82" s="69"/>
      <c r="H82" s="69">
        <v>12</v>
      </c>
      <c r="I82" s="84">
        <v>6000</v>
      </c>
      <c r="J82" s="84">
        <f>SUM(H82*I82)+0.08</f>
        <v>72000.08</v>
      </c>
      <c r="K82" s="56"/>
      <c r="L82" s="54"/>
      <c r="M82" s="54"/>
      <c r="N82" s="54"/>
    </row>
    <row r="83" spans="1:14" x14ac:dyDescent="0.25">
      <c r="A83" s="69">
        <v>3</v>
      </c>
      <c r="B83" s="247" t="s">
        <v>260</v>
      </c>
      <c r="C83" s="248"/>
      <c r="D83" s="248"/>
      <c r="E83" s="248"/>
      <c r="F83" s="249"/>
      <c r="G83" s="69"/>
      <c r="H83" s="69">
        <v>12</v>
      </c>
      <c r="I83" s="84">
        <v>991.66</v>
      </c>
      <c r="J83" s="84">
        <f>SUM(H83*I83)+0.08</f>
        <v>11900</v>
      </c>
      <c r="K83" s="56"/>
      <c r="L83" s="54"/>
      <c r="M83" s="54"/>
      <c r="N83" s="54"/>
    </row>
    <row r="84" spans="1:14" x14ac:dyDescent="0.25">
      <c r="A84" s="69">
        <v>4</v>
      </c>
      <c r="B84" s="247"/>
      <c r="C84" s="248"/>
      <c r="D84" s="248"/>
      <c r="E84" s="248"/>
      <c r="F84" s="249"/>
      <c r="G84" s="69"/>
      <c r="H84" s="69">
        <v>0</v>
      </c>
      <c r="I84" s="84">
        <v>0</v>
      </c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69" t="s">
        <v>167</v>
      </c>
      <c r="H85" s="69" t="s">
        <v>167</v>
      </c>
      <c r="I85" s="69" t="s">
        <v>167</v>
      </c>
      <c r="J85" s="84">
        <f>J81+J82+J83</f>
        <v>198330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65" t="s">
        <v>135</v>
      </c>
      <c r="B89" s="236" t="s">
        <v>169</v>
      </c>
      <c r="C89" s="237"/>
      <c r="D89" s="237"/>
      <c r="E89" s="237"/>
      <c r="F89" s="237"/>
      <c r="G89" s="238"/>
      <c r="H89" s="65" t="s">
        <v>171</v>
      </c>
      <c r="I89" s="65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67" t="s">
        <v>142</v>
      </c>
      <c r="B90" s="67"/>
      <c r="C90" s="86"/>
      <c r="D90" s="86"/>
      <c r="E90" s="86"/>
      <c r="F90" s="86"/>
      <c r="G90" s="86"/>
      <c r="H90" s="67" t="s">
        <v>230</v>
      </c>
      <c r="I90" s="67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67"/>
      <c r="B91" s="67"/>
      <c r="C91" s="86"/>
      <c r="D91" s="86"/>
      <c r="E91" s="86"/>
      <c r="F91" s="86"/>
      <c r="G91" s="86"/>
      <c r="H91" s="67" t="s">
        <v>232</v>
      </c>
      <c r="I91" s="67" t="s">
        <v>179</v>
      </c>
      <c r="J91" s="68"/>
      <c r="K91" s="56"/>
      <c r="L91" s="54"/>
      <c r="M91" s="54"/>
      <c r="N91" s="54"/>
    </row>
    <row r="92" spans="1:14" x14ac:dyDescent="0.25">
      <c r="A92" s="69">
        <v>1</v>
      </c>
      <c r="B92" s="233">
        <v>2</v>
      </c>
      <c r="C92" s="234"/>
      <c r="D92" s="234"/>
      <c r="E92" s="234"/>
      <c r="F92" s="234"/>
      <c r="G92" s="235"/>
      <c r="H92" s="69">
        <v>3</v>
      </c>
      <c r="I92" s="69">
        <v>4</v>
      </c>
      <c r="J92" s="70">
        <v>5</v>
      </c>
      <c r="K92" s="56"/>
      <c r="L92" s="54"/>
      <c r="M92" s="54"/>
      <c r="N92" s="54"/>
    </row>
    <row r="93" spans="1:14" x14ac:dyDescent="0.25">
      <c r="A93" s="109">
        <v>1</v>
      </c>
      <c r="B93" s="109" t="s">
        <v>284</v>
      </c>
      <c r="C93" s="111"/>
      <c r="D93" s="111"/>
      <c r="E93" s="111"/>
      <c r="F93" s="111"/>
      <c r="G93" s="111"/>
      <c r="H93" s="112">
        <v>45</v>
      </c>
      <c r="I93" s="127">
        <f>J93/H93</f>
        <v>51585.37777777778</v>
      </c>
      <c r="J93" s="84">
        <v>2321342</v>
      </c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SUM(J93:J94)</f>
        <v>2321342</v>
      </c>
      <c r="K95" s="56"/>
      <c r="L95" s="54"/>
      <c r="M95" s="54"/>
      <c r="N95" s="54"/>
    </row>
    <row r="96" spans="1:14" ht="15.75" x14ac:dyDescent="0.25">
      <c r="A96" s="100"/>
      <c r="B96" s="101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65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65" t="s">
        <v>234</v>
      </c>
      <c r="I99" s="65" t="s">
        <v>235</v>
      </c>
      <c r="J99" s="65" t="s">
        <v>172</v>
      </c>
      <c r="K99" s="56"/>
      <c r="L99" s="54"/>
      <c r="M99" s="54"/>
      <c r="N99" s="54"/>
    </row>
    <row r="100" spans="1:14" x14ac:dyDescent="0.25">
      <c r="A100" s="67" t="s">
        <v>142</v>
      </c>
      <c r="B100" s="236"/>
      <c r="C100" s="237"/>
      <c r="D100" s="237"/>
      <c r="E100" s="237"/>
      <c r="F100" s="236" t="s">
        <v>236</v>
      </c>
      <c r="G100" s="238"/>
      <c r="H100" s="67" t="s">
        <v>237</v>
      </c>
      <c r="I100" s="67" t="s">
        <v>220</v>
      </c>
      <c r="J100" s="67" t="s">
        <v>238</v>
      </c>
      <c r="K100" s="56"/>
      <c r="L100" s="54"/>
      <c r="M100" s="54"/>
      <c r="N100" s="54"/>
    </row>
    <row r="101" spans="1:14" x14ac:dyDescent="0.25">
      <c r="A101" s="67"/>
      <c r="B101" s="236"/>
      <c r="C101" s="237"/>
      <c r="D101" s="237"/>
      <c r="E101" s="237"/>
      <c r="F101" s="236" t="s">
        <v>239</v>
      </c>
      <c r="G101" s="238"/>
      <c r="H101" s="67" t="s">
        <v>240</v>
      </c>
      <c r="I101" s="67"/>
      <c r="J101" s="67"/>
      <c r="K101" s="56"/>
      <c r="L101" s="54"/>
      <c r="M101" s="54"/>
      <c r="N101" s="54"/>
    </row>
    <row r="102" spans="1:14" x14ac:dyDescent="0.25">
      <c r="A102" s="69">
        <v>1</v>
      </c>
      <c r="B102" s="250">
        <v>2</v>
      </c>
      <c r="C102" s="251"/>
      <c r="D102" s="251"/>
      <c r="E102" s="251"/>
      <c r="F102" s="233">
        <v>3</v>
      </c>
      <c r="G102" s="235"/>
      <c r="H102" s="69">
        <v>4</v>
      </c>
      <c r="I102" s="69">
        <v>5</v>
      </c>
      <c r="J102" s="69">
        <v>6</v>
      </c>
      <c r="K102" s="56"/>
      <c r="L102" s="118"/>
      <c r="M102" s="54"/>
      <c r="N102" s="54"/>
    </row>
    <row r="103" spans="1:14" x14ac:dyDescent="0.25">
      <c r="A103" s="69">
        <v>1</v>
      </c>
      <c r="B103" s="112" t="s">
        <v>262</v>
      </c>
      <c r="C103" s="114"/>
      <c r="D103" s="114"/>
      <c r="E103" s="114"/>
      <c r="F103" s="115">
        <v>214.54</v>
      </c>
      <c r="G103" s="116"/>
      <c r="H103" s="84">
        <v>5598.95</v>
      </c>
      <c r="I103" s="69"/>
      <c r="J103" s="84">
        <v>1201200</v>
      </c>
      <c r="K103" s="56"/>
      <c r="L103" s="54"/>
      <c r="M103" s="54"/>
      <c r="N103" s="54"/>
    </row>
    <row r="104" spans="1:14" x14ac:dyDescent="0.25">
      <c r="A104" s="69">
        <v>2</v>
      </c>
      <c r="B104" s="112" t="s">
        <v>263</v>
      </c>
      <c r="C104" s="114"/>
      <c r="D104" s="114"/>
      <c r="E104" s="114"/>
      <c r="F104" s="115">
        <v>1094.7</v>
      </c>
      <c r="G104" s="116"/>
      <c r="H104" s="84">
        <v>5622.63</v>
      </c>
      <c r="I104" s="69"/>
      <c r="J104" s="84">
        <v>5995798.4199999999</v>
      </c>
      <c r="K104" s="56"/>
      <c r="L104" s="54"/>
      <c r="M104" s="54"/>
      <c r="N104" s="54"/>
    </row>
    <row r="105" spans="1:14" x14ac:dyDescent="0.25">
      <c r="A105" s="69">
        <v>3</v>
      </c>
      <c r="B105" s="112" t="s">
        <v>264</v>
      </c>
      <c r="C105" s="114"/>
      <c r="D105" s="114"/>
      <c r="E105" s="114"/>
      <c r="F105" s="115">
        <v>1917.2</v>
      </c>
      <c r="G105" s="116"/>
      <c r="H105" s="84">
        <v>19.399999999999999</v>
      </c>
      <c r="I105" s="69"/>
      <c r="J105" s="84">
        <v>156001.68</v>
      </c>
      <c r="K105" s="56"/>
      <c r="L105" s="54"/>
      <c r="M105" s="54"/>
      <c r="N105" s="54"/>
    </row>
    <row r="106" spans="1:14" x14ac:dyDescent="0.25">
      <c r="A106" s="69">
        <v>4</v>
      </c>
      <c r="B106" s="112" t="s">
        <v>302</v>
      </c>
      <c r="C106" s="114"/>
      <c r="D106" s="114"/>
      <c r="E106" s="114"/>
      <c r="F106" s="115">
        <v>6933.57</v>
      </c>
      <c r="G106" s="116"/>
      <c r="H106" s="84">
        <v>12</v>
      </c>
      <c r="I106" s="69"/>
      <c r="J106" s="84">
        <v>139202.9</v>
      </c>
      <c r="K106" s="56"/>
      <c r="L106" s="54"/>
      <c r="M106" s="54"/>
      <c r="N106" s="54"/>
    </row>
    <row r="107" spans="1:14" x14ac:dyDescent="0.25">
      <c r="A107" s="125">
        <v>5</v>
      </c>
      <c r="B107" s="112"/>
      <c r="C107" s="114"/>
      <c r="D107" s="114"/>
      <c r="E107" s="114"/>
      <c r="F107" s="115"/>
      <c r="G107" s="126"/>
      <c r="H107" s="84"/>
      <c r="I107" s="125"/>
      <c r="J107" s="84"/>
      <c r="K107" s="56"/>
      <c r="L107" s="54"/>
      <c r="M107" s="54"/>
      <c r="N107" s="54"/>
    </row>
    <row r="108" spans="1:14" x14ac:dyDescent="0.25">
      <c r="A108" s="109"/>
      <c r="B108" s="112" t="s">
        <v>166</v>
      </c>
      <c r="C108" s="114"/>
      <c r="D108" s="114"/>
      <c r="E108" s="114"/>
      <c r="F108" s="117" t="s">
        <v>167</v>
      </c>
      <c r="G108" s="116"/>
      <c r="H108" s="69" t="s">
        <v>167</v>
      </c>
      <c r="I108" s="69" t="s">
        <v>167</v>
      </c>
      <c r="J108" s="84">
        <f>+SUM(J103:J107)</f>
        <v>7492203</v>
      </c>
      <c r="K108" s="56"/>
      <c r="L108" s="54"/>
      <c r="M108" s="54"/>
      <c r="N108" s="54"/>
    </row>
    <row r="109" spans="1:14" ht="15.75" x14ac:dyDescent="0.25">
      <c r="A109" s="110"/>
      <c r="B109" s="110"/>
      <c r="C109" s="110"/>
      <c r="D109" s="110"/>
      <c r="E109" s="110"/>
      <c r="F109" s="110"/>
      <c r="G109" s="55"/>
      <c r="H109" s="55"/>
      <c r="I109" s="55"/>
      <c r="J109" s="55"/>
      <c r="K109" s="56"/>
      <c r="L109" s="54"/>
      <c r="M109" s="54"/>
      <c r="N109" s="54"/>
    </row>
    <row r="110" spans="1:14" ht="15.75" x14ac:dyDescent="0.25">
      <c r="A110" s="243" t="s">
        <v>323</v>
      </c>
      <c r="B110" s="243"/>
      <c r="C110" s="243"/>
      <c r="D110" s="243"/>
      <c r="E110" s="243"/>
      <c r="F110" s="243"/>
      <c r="G110" s="243"/>
      <c r="H110" s="243"/>
      <c r="I110" s="243"/>
      <c r="J110" s="243"/>
      <c r="K110" s="56"/>
      <c r="L110" s="54"/>
      <c r="M110" s="54"/>
      <c r="N110" s="54"/>
    </row>
    <row r="111" spans="1:14" x14ac:dyDescent="0.25">
      <c r="A111" s="105"/>
      <c r="B111" s="105"/>
      <c r="C111" s="105"/>
      <c r="D111" s="105"/>
      <c r="E111" s="105"/>
      <c r="F111" s="105"/>
      <c r="G111" s="55"/>
      <c r="H111" s="55"/>
      <c r="I111" s="55"/>
      <c r="J111" s="55"/>
      <c r="K111" s="56"/>
      <c r="L111" s="54"/>
      <c r="M111" s="54"/>
      <c r="N111" s="54"/>
    </row>
    <row r="112" spans="1:14" x14ac:dyDescent="0.25">
      <c r="A112" s="65" t="s">
        <v>135</v>
      </c>
      <c r="B112" s="236" t="s">
        <v>218</v>
      </c>
      <c r="C112" s="237"/>
      <c r="D112" s="237"/>
      <c r="E112" s="237"/>
      <c r="F112" s="237"/>
      <c r="G112" s="238"/>
      <c r="H112" s="65" t="s">
        <v>171</v>
      </c>
      <c r="I112" s="65" t="s">
        <v>223</v>
      </c>
      <c r="J112" s="66" t="s">
        <v>223</v>
      </c>
      <c r="K112" s="56"/>
      <c r="L112" s="54"/>
      <c r="M112" s="54"/>
      <c r="N112" s="54"/>
    </row>
    <row r="113" spans="1:14" x14ac:dyDescent="0.25">
      <c r="A113" s="67" t="s">
        <v>142</v>
      </c>
      <c r="B113" s="67"/>
      <c r="C113" s="86"/>
      <c r="D113" s="86"/>
      <c r="E113" s="86"/>
      <c r="F113" s="86"/>
      <c r="G113" s="86"/>
      <c r="H113" s="67"/>
      <c r="I113" s="67"/>
      <c r="J113" s="68" t="s">
        <v>244</v>
      </c>
      <c r="K113" s="56"/>
      <c r="L113" s="54"/>
      <c r="M113" s="54"/>
      <c r="N113" s="54"/>
    </row>
    <row r="114" spans="1:14" x14ac:dyDescent="0.25">
      <c r="A114" s="67"/>
      <c r="B114" s="67"/>
      <c r="C114" s="86"/>
      <c r="D114" s="86"/>
      <c r="E114" s="86"/>
      <c r="F114" s="86"/>
      <c r="G114" s="86"/>
      <c r="H114" s="67"/>
      <c r="I114" s="67"/>
      <c r="J114" s="68" t="s">
        <v>179</v>
      </c>
      <c r="K114" s="56"/>
      <c r="L114" s="54"/>
      <c r="M114" s="54"/>
      <c r="N114" s="54"/>
    </row>
    <row r="115" spans="1:14" x14ac:dyDescent="0.25">
      <c r="A115" s="69">
        <v>1</v>
      </c>
      <c r="B115" s="233">
        <v>2</v>
      </c>
      <c r="C115" s="234"/>
      <c r="D115" s="234"/>
      <c r="E115" s="234"/>
      <c r="F115" s="234"/>
      <c r="G115" s="235"/>
      <c r="H115" s="69">
        <v>3</v>
      </c>
      <c r="I115" s="69">
        <v>4</v>
      </c>
      <c r="J115" s="70">
        <v>5</v>
      </c>
      <c r="K115" s="56"/>
      <c r="L115" s="54"/>
      <c r="M115" s="54"/>
      <c r="N115" s="54"/>
    </row>
    <row r="116" spans="1:14" x14ac:dyDescent="0.25">
      <c r="A116" s="69"/>
      <c r="B116" s="109" t="s">
        <v>324</v>
      </c>
      <c r="C116" s="111"/>
      <c r="D116" s="111"/>
      <c r="E116" s="111"/>
      <c r="F116" s="111"/>
      <c r="G116" s="111"/>
      <c r="H116" s="109">
        <v>0</v>
      </c>
      <c r="I116" s="109">
        <v>0</v>
      </c>
      <c r="J116" s="84">
        <v>0</v>
      </c>
      <c r="K116" s="56"/>
      <c r="L116" s="54"/>
      <c r="M116" s="54"/>
      <c r="N116" s="54"/>
    </row>
    <row r="117" spans="1:14" x14ac:dyDescent="0.25">
      <c r="A117" s="69"/>
      <c r="B117" s="109"/>
      <c r="C117" s="111"/>
      <c r="D117" s="111"/>
      <c r="E117" s="111"/>
      <c r="F117" s="111"/>
      <c r="G117" s="111"/>
      <c r="H117" s="109"/>
      <c r="I117" s="109"/>
      <c r="J117" s="113"/>
      <c r="K117" s="56"/>
      <c r="L117" s="54"/>
      <c r="M117" s="54"/>
      <c r="N117" s="54"/>
    </row>
    <row r="118" spans="1:14" x14ac:dyDescent="0.25">
      <c r="A118" s="69"/>
      <c r="B118" s="112" t="s">
        <v>166</v>
      </c>
      <c r="C118" s="114"/>
      <c r="D118" s="114"/>
      <c r="E118" s="114"/>
      <c r="F118" s="114"/>
      <c r="G118" s="114"/>
      <c r="H118" s="69" t="s">
        <v>167</v>
      </c>
      <c r="I118" s="69" t="s">
        <v>167</v>
      </c>
      <c r="J118" s="84">
        <f>SUM(J116:J117)</f>
        <v>0</v>
      </c>
      <c r="K118" s="56"/>
      <c r="L118" s="54"/>
      <c r="M118" s="54"/>
      <c r="N118" s="54"/>
    </row>
    <row r="119" spans="1:14" x14ac:dyDescent="0.2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6"/>
      <c r="L119" s="54"/>
      <c r="M119" s="54"/>
      <c r="N119" s="54"/>
    </row>
    <row r="120" spans="1:14" ht="15.75" x14ac:dyDescent="0.25">
      <c r="A120" s="243" t="s">
        <v>246</v>
      </c>
      <c r="B120" s="243"/>
      <c r="C120" s="243"/>
      <c r="D120" s="243"/>
      <c r="E120" s="243"/>
      <c r="F120" s="243"/>
      <c r="G120" s="243"/>
      <c r="H120" s="243"/>
      <c r="I120" s="243"/>
      <c r="J120" s="243"/>
      <c r="K120" s="56"/>
      <c r="L120" s="54"/>
      <c r="M120" s="54"/>
      <c r="N120" s="54"/>
    </row>
    <row r="121" spans="1:14" x14ac:dyDescent="0.25">
      <c r="A121" s="99"/>
      <c r="B121" s="99"/>
      <c r="C121" s="99"/>
      <c r="D121" s="99"/>
      <c r="E121" s="99"/>
      <c r="F121" s="55"/>
      <c r="G121" s="55"/>
      <c r="H121" s="55"/>
      <c r="I121" s="55"/>
      <c r="J121" s="55"/>
      <c r="K121" s="56"/>
      <c r="L121" s="54"/>
      <c r="M121" s="54"/>
      <c r="N121" s="54"/>
    </row>
    <row r="122" spans="1:14" x14ac:dyDescent="0.25">
      <c r="A122" s="65" t="s">
        <v>135</v>
      </c>
      <c r="B122" s="236" t="s">
        <v>169</v>
      </c>
      <c r="C122" s="237"/>
      <c r="D122" s="237"/>
      <c r="E122" s="237"/>
      <c r="F122" s="237"/>
      <c r="G122" s="238"/>
      <c r="H122" s="65" t="s">
        <v>247</v>
      </c>
      <c r="I122" s="65" t="s">
        <v>171</v>
      </c>
      <c r="J122" s="66" t="s">
        <v>223</v>
      </c>
      <c r="K122" s="56"/>
      <c r="L122" s="54"/>
      <c r="M122" s="54"/>
      <c r="N122" s="54"/>
    </row>
    <row r="123" spans="1:14" x14ac:dyDescent="0.25">
      <c r="A123" s="67" t="s">
        <v>142</v>
      </c>
      <c r="B123" s="67"/>
      <c r="C123" s="86"/>
      <c r="D123" s="86"/>
      <c r="E123" s="86"/>
      <c r="F123" s="86"/>
      <c r="G123" s="86"/>
      <c r="H123" s="67"/>
      <c r="I123" s="67" t="s">
        <v>248</v>
      </c>
      <c r="J123" s="68" t="s">
        <v>249</v>
      </c>
      <c r="K123" s="56"/>
      <c r="L123" s="54"/>
      <c r="M123" s="54"/>
      <c r="N123" s="54"/>
    </row>
    <row r="124" spans="1:14" x14ac:dyDescent="0.25">
      <c r="A124" s="67"/>
      <c r="B124" s="67"/>
      <c r="C124" s="86"/>
      <c r="D124" s="86"/>
      <c r="E124" s="86"/>
      <c r="F124" s="86"/>
      <c r="G124" s="86"/>
      <c r="H124" s="67"/>
      <c r="I124" s="67" t="s">
        <v>250</v>
      </c>
      <c r="J124" s="68" t="s">
        <v>179</v>
      </c>
      <c r="K124" s="56"/>
      <c r="L124" s="54"/>
      <c r="M124" s="54"/>
      <c r="N124" s="54"/>
    </row>
    <row r="125" spans="1:14" x14ac:dyDescent="0.25">
      <c r="A125" s="69">
        <v>1</v>
      </c>
      <c r="B125" s="233">
        <v>2</v>
      </c>
      <c r="C125" s="234"/>
      <c r="D125" s="234"/>
      <c r="E125" s="234"/>
      <c r="F125" s="234"/>
      <c r="G125" s="235"/>
      <c r="H125" s="69">
        <v>3</v>
      </c>
      <c r="I125" s="69">
        <v>4</v>
      </c>
      <c r="J125" s="70">
        <v>5</v>
      </c>
      <c r="K125" s="56"/>
      <c r="L125" s="54"/>
      <c r="M125" s="54"/>
      <c r="N125" s="54"/>
    </row>
    <row r="126" spans="1:14" x14ac:dyDescent="0.25">
      <c r="A126" s="69">
        <v>1</v>
      </c>
      <c r="B126" s="109" t="s">
        <v>350</v>
      </c>
      <c r="C126" s="111"/>
      <c r="D126" s="111"/>
      <c r="E126" s="111"/>
      <c r="F126" s="111"/>
      <c r="G126" s="111"/>
      <c r="H126" s="119">
        <v>9</v>
      </c>
      <c r="I126" s="119">
        <v>1</v>
      </c>
      <c r="J126" s="84">
        <v>27000</v>
      </c>
      <c r="K126" s="56"/>
      <c r="L126" s="54"/>
      <c r="M126" s="54"/>
      <c r="N126" s="54"/>
    </row>
    <row r="127" spans="1:14" x14ac:dyDescent="0.25">
      <c r="A127" s="158">
        <v>2</v>
      </c>
      <c r="B127" s="247" t="s">
        <v>351</v>
      </c>
      <c r="C127" s="248"/>
      <c r="D127" s="248"/>
      <c r="E127" s="248"/>
      <c r="F127" s="248"/>
      <c r="G127" s="249"/>
      <c r="H127" s="119">
        <v>3</v>
      </c>
      <c r="I127" s="119">
        <v>4</v>
      </c>
      <c r="J127" s="84">
        <v>10320</v>
      </c>
      <c r="K127" s="56"/>
      <c r="L127" s="54"/>
      <c r="M127" s="54"/>
      <c r="N127" s="54"/>
    </row>
    <row r="128" spans="1:14" x14ac:dyDescent="0.25">
      <c r="A128" s="158">
        <v>3</v>
      </c>
      <c r="B128" s="247" t="s">
        <v>352</v>
      </c>
      <c r="C128" s="248"/>
      <c r="D128" s="248"/>
      <c r="E128" s="248"/>
      <c r="F128" s="248"/>
      <c r="G128" s="249"/>
      <c r="H128" s="119">
        <v>28</v>
      </c>
      <c r="I128" s="119">
        <v>1</v>
      </c>
      <c r="J128" s="84">
        <v>13600</v>
      </c>
      <c r="K128" s="56"/>
      <c r="L128" s="54"/>
      <c r="M128" s="54"/>
      <c r="N128" s="54"/>
    </row>
    <row r="129" spans="1:14" x14ac:dyDescent="0.25">
      <c r="A129" s="158"/>
      <c r="B129" s="247" t="s">
        <v>354</v>
      </c>
      <c r="C129" s="248"/>
      <c r="D129" s="248"/>
      <c r="E129" s="248"/>
      <c r="F129" s="248"/>
      <c r="G129" s="249"/>
      <c r="H129" s="119"/>
      <c r="I129" s="119">
        <v>1</v>
      </c>
      <c r="J129" s="84">
        <v>7622.78</v>
      </c>
      <c r="K129" s="56"/>
      <c r="L129" s="54"/>
      <c r="M129" s="54"/>
      <c r="N129" s="54"/>
    </row>
    <row r="130" spans="1:14" x14ac:dyDescent="0.25">
      <c r="A130" s="158"/>
      <c r="B130" s="247" t="s">
        <v>355</v>
      </c>
      <c r="C130" s="248"/>
      <c r="D130" s="248"/>
      <c r="E130" s="248"/>
      <c r="F130" s="248"/>
      <c r="G130" s="249"/>
      <c r="H130" s="119"/>
      <c r="I130" s="119"/>
      <c r="J130" s="84">
        <v>122838.22</v>
      </c>
      <c r="K130" s="56"/>
      <c r="L130" s="54"/>
      <c r="M130" s="54"/>
      <c r="N130" s="54"/>
    </row>
    <row r="131" spans="1:14" x14ac:dyDescent="0.25">
      <c r="A131" s="158"/>
      <c r="B131" s="247" t="s">
        <v>353</v>
      </c>
      <c r="C131" s="248"/>
      <c r="D131" s="248"/>
      <c r="E131" s="248"/>
      <c r="F131" s="248"/>
      <c r="G131" s="249"/>
      <c r="H131" s="119">
        <v>1</v>
      </c>
      <c r="I131" s="119">
        <v>4</v>
      </c>
      <c r="J131" s="84">
        <v>27108</v>
      </c>
      <c r="K131" s="56"/>
      <c r="L131" s="54"/>
      <c r="M131" s="54"/>
      <c r="N131" s="54"/>
    </row>
    <row r="132" spans="1:14" x14ac:dyDescent="0.25">
      <c r="A132" s="69"/>
      <c r="B132" s="112" t="s">
        <v>166</v>
      </c>
      <c r="C132" s="114"/>
      <c r="D132" s="114"/>
      <c r="E132" s="114"/>
      <c r="F132" s="114"/>
      <c r="G132" s="114"/>
      <c r="H132" s="69" t="s">
        <v>167</v>
      </c>
      <c r="I132" s="69" t="s">
        <v>167</v>
      </c>
      <c r="J132" s="84">
        <f>J126+J127+J128+J129+J130+J131</f>
        <v>208489</v>
      </c>
      <c r="K132" s="56"/>
      <c r="L132" s="54"/>
      <c r="M132" s="54"/>
      <c r="N132" s="54"/>
    </row>
    <row r="133" spans="1:14" ht="15.75" x14ac:dyDescent="0.25">
      <c r="A133" s="110"/>
      <c r="B133" s="110"/>
      <c r="C133" s="110"/>
      <c r="D133" s="110"/>
      <c r="E133" s="110"/>
      <c r="F133" s="55"/>
      <c r="G133" s="55"/>
      <c r="H133" s="55"/>
      <c r="I133" s="55"/>
      <c r="J133" s="55"/>
      <c r="K133" s="56"/>
      <c r="L133" s="54"/>
      <c r="M133" s="54"/>
      <c r="N133" s="54"/>
    </row>
    <row r="134" spans="1:14" ht="15.75" x14ac:dyDescent="0.25">
      <c r="A134" s="243" t="s">
        <v>251</v>
      </c>
      <c r="B134" s="243"/>
      <c r="C134" s="243"/>
      <c r="D134" s="243"/>
      <c r="E134" s="243"/>
      <c r="F134" s="243"/>
      <c r="G134" s="243"/>
      <c r="H134" s="243"/>
      <c r="I134" s="243"/>
      <c r="J134" s="243"/>
      <c r="K134" s="56"/>
      <c r="L134" s="54"/>
      <c r="M134" s="54"/>
      <c r="N134" s="54"/>
    </row>
    <row r="135" spans="1:14" x14ac:dyDescent="0.25">
      <c r="A135" s="99"/>
      <c r="B135" s="99"/>
      <c r="C135" s="99"/>
      <c r="D135" s="99"/>
      <c r="E135" s="99"/>
      <c r="F135" s="55"/>
      <c r="G135" s="55"/>
      <c r="H135" s="55"/>
      <c r="I135" s="55"/>
      <c r="J135" s="55"/>
      <c r="K135" s="6"/>
      <c r="L135" s="54"/>
      <c r="M135" s="54"/>
      <c r="N135" s="54"/>
    </row>
    <row r="136" spans="1:14" x14ac:dyDescent="0.25">
      <c r="A136" s="65" t="s">
        <v>135</v>
      </c>
      <c r="B136" s="236" t="s">
        <v>169</v>
      </c>
      <c r="C136" s="237"/>
      <c r="D136" s="237"/>
      <c r="E136" s="237"/>
      <c r="F136" s="237"/>
      <c r="G136" s="237"/>
      <c r="H136" s="238"/>
      <c r="I136" s="65" t="s">
        <v>171</v>
      </c>
      <c r="J136" s="66" t="s">
        <v>223</v>
      </c>
      <c r="K136" s="56"/>
      <c r="L136" s="54"/>
      <c r="M136" s="54"/>
      <c r="N136" s="54"/>
    </row>
    <row r="137" spans="1:14" x14ac:dyDescent="0.25">
      <c r="A137" s="67" t="s">
        <v>142</v>
      </c>
      <c r="B137" s="67"/>
      <c r="C137" s="86"/>
      <c r="D137" s="86"/>
      <c r="E137" s="86"/>
      <c r="F137" s="86"/>
      <c r="G137" s="86"/>
      <c r="H137" s="120"/>
      <c r="I137" s="67" t="s">
        <v>252</v>
      </c>
      <c r="J137" s="68" t="s">
        <v>253</v>
      </c>
      <c r="K137" s="56"/>
      <c r="L137" s="54"/>
      <c r="M137" s="54"/>
      <c r="N137" s="54"/>
    </row>
    <row r="138" spans="1:14" x14ac:dyDescent="0.25">
      <c r="A138" s="67"/>
      <c r="B138" s="67"/>
      <c r="C138" s="86"/>
      <c r="D138" s="86"/>
      <c r="E138" s="86"/>
      <c r="F138" s="86"/>
      <c r="G138" s="86"/>
      <c r="H138" s="121"/>
      <c r="I138" s="67"/>
      <c r="J138" s="68"/>
      <c r="K138" s="56"/>
      <c r="L138" s="54"/>
      <c r="M138" s="54"/>
      <c r="N138" s="54"/>
    </row>
    <row r="139" spans="1:14" x14ac:dyDescent="0.25">
      <c r="A139" s="69">
        <v>1</v>
      </c>
      <c r="B139" s="233">
        <v>2</v>
      </c>
      <c r="C139" s="234"/>
      <c r="D139" s="234"/>
      <c r="E139" s="234"/>
      <c r="F139" s="234"/>
      <c r="G139" s="234"/>
      <c r="H139" s="235"/>
      <c r="I139" s="69">
        <v>3</v>
      </c>
      <c r="J139" s="70">
        <v>4</v>
      </c>
      <c r="K139" s="56"/>
      <c r="L139" s="54"/>
      <c r="M139" s="54"/>
      <c r="N139" s="54"/>
    </row>
    <row r="140" spans="1:14" x14ac:dyDescent="0.25">
      <c r="A140" s="69">
        <v>1</v>
      </c>
      <c r="B140" s="112" t="s">
        <v>265</v>
      </c>
      <c r="C140" s="114"/>
      <c r="D140" s="114"/>
      <c r="E140" s="114"/>
      <c r="F140" s="114"/>
      <c r="G140" s="114"/>
      <c r="H140" s="114"/>
      <c r="I140" s="119">
        <v>1</v>
      </c>
      <c r="J140" s="84">
        <v>188760</v>
      </c>
      <c r="K140" s="56"/>
      <c r="L140" s="54"/>
      <c r="M140" s="54"/>
      <c r="N140" s="54"/>
    </row>
    <row r="141" spans="1:14" x14ac:dyDescent="0.25">
      <c r="A141" s="145">
        <v>2</v>
      </c>
      <c r="B141" s="112" t="s">
        <v>266</v>
      </c>
      <c r="C141" s="114"/>
      <c r="D141" s="114"/>
      <c r="E141" s="114"/>
      <c r="F141" s="114"/>
      <c r="G141" s="114"/>
      <c r="H141" s="114"/>
      <c r="I141" s="119">
        <v>1</v>
      </c>
      <c r="J141" s="84">
        <v>228000</v>
      </c>
      <c r="K141" s="56"/>
      <c r="L141" s="54"/>
      <c r="M141" s="54"/>
      <c r="N141" s="54"/>
    </row>
    <row r="142" spans="1:14" x14ac:dyDescent="0.25">
      <c r="A142" s="69">
        <v>3</v>
      </c>
      <c r="B142" s="112" t="s">
        <v>322</v>
      </c>
      <c r="C142" s="114"/>
      <c r="D142" s="114"/>
      <c r="E142" s="114"/>
      <c r="F142" s="114"/>
      <c r="G142" s="114"/>
      <c r="H142" s="114"/>
      <c r="I142" s="119">
        <v>1</v>
      </c>
      <c r="J142" s="84">
        <v>406333</v>
      </c>
      <c r="K142" s="56"/>
      <c r="L142" s="54"/>
      <c r="M142" s="54"/>
      <c r="N142" s="54"/>
    </row>
    <row r="143" spans="1:14" x14ac:dyDescent="0.25">
      <c r="A143" s="69"/>
      <c r="B143" s="112" t="s">
        <v>166</v>
      </c>
      <c r="C143" s="114"/>
      <c r="D143" s="114"/>
      <c r="E143" s="114"/>
      <c r="F143" s="114"/>
      <c r="G143" s="114"/>
      <c r="H143" s="114"/>
      <c r="I143" s="69" t="s">
        <v>167</v>
      </c>
      <c r="J143" s="122">
        <f>SUM(J139:J142)</f>
        <v>823097</v>
      </c>
      <c r="K143" s="56"/>
      <c r="L143" s="54"/>
      <c r="M143" s="54"/>
      <c r="N143" s="54"/>
    </row>
    <row r="144" spans="1:14" ht="15.75" x14ac:dyDescent="0.25">
      <c r="A144" s="110"/>
      <c r="B144" s="110"/>
      <c r="C144" s="110"/>
      <c r="D144" s="110"/>
      <c r="E144" s="110"/>
      <c r="F144" s="58"/>
      <c r="G144" s="58"/>
      <c r="H144" s="58"/>
      <c r="I144" s="58"/>
      <c r="J144" s="58"/>
      <c r="K144" s="56"/>
      <c r="L144" s="58"/>
      <c r="M144" s="54"/>
      <c r="N144" s="54"/>
    </row>
    <row r="145" spans="1:10" ht="15.75" x14ac:dyDescent="0.25">
      <c r="A145" s="243" t="s">
        <v>285</v>
      </c>
      <c r="B145" s="243"/>
      <c r="C145" s="243"/>
      <c r="D145" s="243"/>
      <c r="E145" s="243"/>
      <c r="F145" s="243"/>
      <c r="G145" s="243"/>
      <c r="H145" s="243"/>
      <c r="I145" s="243"/>
      <c r="J145" s="243"/>
    </row>
    <row r="146" spans="1:10" ht="15.75" x14ac:dyDescent="0.25">
      <c r="A146" s="99"/>
      <c r="B146" s="99"/>
      <c r="C146" s="99"/>
      <c r="D146" s="99"/>
      <c r="E146" s="99"/>
      <c r="F146" s="58"/>
      <c r="G146" s="58"/>
      <c r="H146" s="58"/>
      <c r="I146" s="58"/>
      <c r="J146" s="58"/>
    </row>
    <row r="147" spans="1:10" x14ac:dyDescent="0.25">
      <c r="A147" s="65" t="s">
        <v>135</v>
      </c>
      <c r="B147" s="236" t="s">
        <v>169</v>
      </c>
      <c r="C147" s="237"/>
      <c r="D147" s="237"/>
      <c r="E147" s="237"/>
      <c r="F147" s="237"/>
      <c r="G147" s="238"/>
      <c r="H147" s="65" t="s">
        <v>171</v>
      </c>
      <c r="I147" s="65" t="s">
        <v>255</v>
      </c>
      <c r="J147" s="65" t="s">
        <v>172</v>
      </c>
    </row>
    <row r="148" spans="1:10" x14ac:dyDescent="0.25">
      <c r="A148" s="67" t="s">
        <v>142</v>
      </c>
      <c r="B148" s="67"/>
      <c r="C148" s="86"/>
      <c r="D148" s="86"/>
      <c r="E148" s="86"/>
      <c r="F148" s="86"/>
      <c r="G148" s="86"/>
      <c r="H148" s="67"/>
      <c r="I148" s="67" t="s">
        <v>256</v>
      </c>
      <c r="J148" s="67" t="s">
        <v>219</v>
      </c>
    </row>
    <row r="149" spans="1:10" x14ac:dyDescent="0.25">
      <c r="A149" s="67"/>
      <c r="B149" s="67"/>
      <c r="C149" s="86"/>
      <c r="D149" s="86"/>
      <c r="E149" s="86"/>
      <c r="F149" s="86"/>
      <c r="G149" s="86"/>
      <c r="H149" s="67"/>
      <c r="I149" s="67" t="s">
        <v>179</v>
      </c>
      <c r="J149" s="67"/>
    </row>
    <row r="150" spans="1:10" x14ac:dyDescent="0.25">
      <c r="A150" s="69">
        <v>1</v>
      </c>
      <c r="B150" s="233">
        <v>2</v>
      </c>
      <c r="C150" s="234"/>
      <c r="D150" s="234"/>
      <c r="E150" s="234"/>
      <c r="F150" s="234"/>
      <c r="G150" s="235"/>
      <c r="H150" s="69">
        <v>3</v>
      </c>
      <c r="I150" s="69">
        <v>4</v>
      </c>
      <c r="J150" s="69">
        <v>5</v>
      </c>
    </row>
    <row r="151" spans="1:10" x14ac:dyDescent="0.25">
      <c r="A151" s="69">
        <v>1</v>
      </c>
      <c r="B151" s="109" t="s">
        <v>286</v>
      </c>
      <c r="C151" s="111"/>
      <c r="D151" s="111"/>
      <c r="E151" s="111"/>
      <c r="F151" s="111"/>
      <c r="G151" s="111"/>
      <c r="H151" s="84">
        <v>1</v>
      </c>
      <c r="I151" s="84"/>
      <c r="J151" s="84">
        <v>97000</v>
      </c>
    </row>
    <row r="152" spans="1:10" x14ac:dyDescent="0.25">
      <c r="A152" s="125">
        <v>2</v>
      </c>
      <c r="B152" s="109" t="s">
        <v>287</v>
      </c>
      <c r="C152" s="111"/>
      <c r="D152" s="111"/>
      <c r="E152" s="111"/>
      <c r="F152" s="111"/>
      <c r="G152" s="111"/>
      <c r="H152" s="84">
        <v>1</v>
      </c>
      <c r="I152" s="84"/>
      <c r="J152" s="84">
        <v>337400</v>
      </c>
    </row>
    <row r="153" spans="1:10" x14ac:dyDescent="0.25">
      <c r="A153" s="69"/>
      <c r="B153" s="112" t="s">
        <v>166</v>
      </c>
      <c r="C153" s="114"/>
      <c r="D153" s="114"/>
      <c r="E153" s="114"/>
      <c r="F153" s="114"/>
      <c r="G153" s="114"/>
      <c r="H153" s="69" t="s">
        <v>167</v>
      </c>
      <c r="I153" s="69" t="s">
        <v>167</v>
      </c>
      <c r="J153" s="84">
        <f>J151+J152</f>
        <v>434400</v>
      </c>
    </row>
    <row r="159" spans="1:10" x14ac:dyDescent="0.25">
      <c r="J159" s="6"/>
    </row>
  </sheetData>
  <mergeCells count="64">
    <mergeCell ref="B139:H139"/>
    <mergeCell ref="A145:J145"/>
    <mergeCell ref="B147:G147"/>
    <mergeCell ref="B150:G150"/>
    <mergeCell ref="B115:G115"/>
    <mergeCell ref="A120:J120"/>
    <mergeCell ref="B122:G122"/>
    <mergeCell ref="B125:G125"/>
    <mergeCell ref="A134:J134"/>
    <mergeCell ref="B136:H136"/>
    <mergeCell ref="B127:G127"/>
    <mergeCell ref="B128:G128"/>
    <mergeCell ref="B131:G131"/>
    <mergeCell ref="B129:G129"/>
    <mergeCell ref="B130:G130"/>
    <mergeCell ref="B112:G112"/>
    <mergeCell ref="B89:G89"/>
    <mergeCell ref="B92:G92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10:J110"/>
    <mergeCell ref="A87:J87"/>
    <mergeCell ref="A69:J69"/>
    <mergeCell ref="A75:J75"/>
    <mergeCell ref="B77:F77"/>
    <mergeCell ref="B78:F78"/>
    <mergeCell ref="B83:F83"/>
    <mergeCell ref="B84:F84"/>
    <mergeCell ref="B79:F79"/>
    <mergeCell ref="B80:F80"/>
    <mergeCell ref="B81:F81"/>
    <mergeCell ref="B82:F82"/>
    <mergeCell ref="B85:F85"/>
    <mergeCell ref="D73:J73"/>
    <mergeCell ref="A46:J46"/>
    <mergeCell ref="A47:J47"/>
    <mergeCell ref="B49:H49"/>
    <mergeCell ref="B53:H53"/>
    <mergeCell ref="B36:F36"/>
    <mergeCell ref="B40:F40"/>
    <mergeCell ref="B41:F41"/>
    <mergeCell ref="B42:F42"/>
    <mergeCell ref="B43:F43"/>
    <mergeCell ref="A45:J45"/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E7:J7"/>
  </mergeCells>
  <pageMargins left="0.7" right="0.7" top="0.75" bottom="0.75" header="0.3" footer="0.3"/>
  <pageSetup paperSize="9" scale="54" fitToHeight="0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FF00"/>
    <pageSetUpPr fitToPage="1"/>
  </sheetPr>
  <dimension ref="A1:N151"/>
  <sheetViews>
    <sheetView view="pageBreakPreview" topLeftCell="A40" zoomScaleSheetLayoutView="100" workbookViewId="0">
      <selection activeCell="J145" sqref="J145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306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349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52.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78" t="s">
        <v>135</v>
      </c>
      <c r="B11" s="78" t="s">
        <v>136</v>
      </c>
      <c r="C11" s="78" t="s">
        <v>137</v>
      </c>
      <c r="D11" s="233" t="s">
        <v>138</v>
      </c>
      <c r="E11" s="234"/>
      <c r="F11" s="234"/>
      <c r="G11" s="235"/>
      <c r="H11" s="78" t="s">
        <v>139</v>
      </c>
      <c r="I11" s="7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06" t="s">
        <v>142</v>
      </c>
      <c r="B12" s="106" t="s">
        <v>143</v>
      </c>
      <c r="C12" s="106" t="s">
        <v>144</v>
      </c>
      <c r="D12" s="78" t="s">
        <v>145</v>
      </c>
      <c r="E12" s="233" t="s">
        <v>29</v>
      </c>
      <c r="F12" s="234"/>
      <c r="G12" s="235"/>
      <c r="H12" s="106" t="s">
        <v>146</v>
      </c>
      <c r="I12" s="106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06"/>
      <c r="B13" s="106" t="s">
        <v>149</v>
      </c>
      <c r="C13" s="106" t="s">
        <v>150</v>
      </c>
      <c r="D13" s="106"/>
      <c r="E13" s="78" t="s">
        <v>151</v>
      </c>
      <c r="F13" s="78" t="s">
        <v>152</v>
      </c>
      <c r="G13" s="78" t="s">
        <v>152</v>
      </c>
      <c r="H13" s="106" t="s">
        <v>153</v>
      </c>
      <c r="I13" s="106"/>
      <c r="J13" s="68" t="s">
        <v>154</v>
      </c>
      <c r="K13" s="56"/>
      <c r="L13" s="54"/>
      <c r="M13" s="54"/>
      <c r="N13" s="54"/>
    </row>
    <row r="14" spans="1:14" x14ac:dyDescent="0.25">
      <c r="A14" s="106"/>
      <c r="B14" s="106"/>
      <c r="C14" s="106"/>
      <c r="D14" s="106"/>
      <c r="E14" s="106" t="s">
        <v>153</v>
      </c>
      <c r="F14" s="106" t="s">
        <v>155</v>
      </c>
      <c r="G14" s="106" t="s">
        <v>156</v>
      </c>
      <c r="H14" s="106" t="s">
        <v>157</v>
      </c>
      <c r="I14" s="106"/>
      <c r="J14" s="68" t="s">
        <v>158</v>
      </c>
      <c r="K14" s="56"/>
      <c r="L14" s="54"/>
      <c r="M14" s="54"/>
      <c r="N14" s="54"/>
    </row>
    <row r="15" spans="1:14" x14ac:dyDescent="0.25">
      <c r="A15" s="106"/>
      <c r="B15" s="106"/>
      <c r="C15" s="106"/>
      <c r="D15" s="106"/>
      <c r="E15" s="106" t="s">
        <v>159</v>
      </c>
      <c r="F15" s="106" t="s">
        <v>160</v>
      </c>
      <c r="G15" s="106" t="s">
        <v>160</v>
      </c>
      <c r="H15" s="106"/>
      <c r="I15" s="106"/>
      <c r="J15" s="68" t="s">
        <v>161</v>
      </c>
      <c r="K15" s="56"/>
      <c r="L15" s="54"/>
      <c r="M15" s="54"/>
      <c r="N15" s="54"/>
    </row>
    <row r="16" spans="1:14" x14ac:dyDescent="0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69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69">
        <v>2</v>
      </c>
      <c r="B18" s="71" t="s">
        <v>163</v>
      </c>
      <c r="C18" s="72">
        <v>20</v>
      </c>
      <c r="D18" s="73">
        <v>15425</v>
      </c>
      <c r="E18" s="73"/>
      <c r="F18" s="73"/>
      <c r="G18" s="73"/>
      <c r="H18" s="73"/>
      <c r="I18" s="72"/>
      <c r="J18" s="73">
        <v>308500</v>
      </c>
      <c r="K18" s="56"/>
      <c r="L18" s="56"/>
      <c r="M18" s="54"/>
      <c r="N18" s="54"/>
    </row>
    <row r="19" spans="1:14" x14ac:dyDescent="0.25">
      <c r="A19" s="69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69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69" t="s">
        <v>167</v>
      </c>
      <c r="D21" s="73">
        <f>+SUM(D17:D20)</f>
        <v>15425</v>
      </c>
      <c r="E21" s="69" t="s">
        <v>167</v>
      </c>
      <c r="F21" s="69" t="s">
        <v>167</v>
      </c>
      <c r="G21" s="69" t="s">
        <v>167</v>
      </c>
      <c r="H21" s="76" t="s">
        <v>167</v>
      </c>
      <c r="I21" s="69" t="s">
        <v>167</v>
      </c>
      <c r="J21" s="73">
        <f>+SUM(J17:J20)</f>
        <v>308500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78" t="s">
        <v>135</v>
      </c>
      <c r="B25" s="236" t="s">
        <v>169</v>
      </c>
      <c r="C25" s="237"/>
      <c r="D25" s="237"/>
      <c r="E25" s="237"/>
      <c r="F25" s="238"/>
      <c r="G25" s="78" t="s">
        <v>170</v>
      </c>
      <c r="H25" s="78" t="s">
        <v>171</v>
      </c>
      <c r="I25" s="7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06" t="s">
        <v>142</v>
      </c>
      <c r="B26" s="106"/>
      <c r="C26" s="79"/>
      <c r="D26" s="79"/>
      <c r="E26" s="79"/>
      <c r="F26" s="80"/>
      <c r="G26" s="106" t="s">
        <v>173</v>
      </c>
      <c r="H26" s="106" t="s">
        <v>174</v>
      </c>
      <c r="I26" s="106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06"/>
      <c r="B27" s="106"/>
      <c r="C27" s="79"/>
      <c r="D27" s="79"/>
      <c r="E27" s="79"/>
      <c r="F27" s="80"/>
      <c r="G27" s="106" t="s">
        <v>177</v>
      </c>
      <c r="H27" s="106" t="s">
        <v>178</v>
      </c>
      <c r="I27" s="106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78" t="s">
        <v>135</v>
      </c>
      <c r="B36" s="236" t="s">
        <v>169</v>
      </c>
      <c r="C36" s="237"/>
      <c r="D36" s="237"/>
      <c r="E36" s="237"/>
      <c r="F36" s="238"/>
      <c r="G36" s="78" t="s">
        <v>181</v>
      </c>
      <c r="H36" s="78" t="s">
        <v>171</v>
      </c>
      <c r="I36" s="7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06" t="s">
        <v>142</v>
      </c>
      <c r="B37" s="106"/>
      <c r="C37" s="79"/>
      <c r="D37" s="79"/>
      <c r="E37" s="79"/>
      <c r="F37" s="80"/>
      <c r="G37" s="106" t="s">
        <v>174</v>
      </c>
      <c r="H37" s="106" t="s">
        <v>183</v>
      </c>
      <c r="I37" s="106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06"/>
      <c r="B38" s="106"/>
      <c r="C38" s="79"/>
      <c r="D38" s="79"/>
      <c r="E38" s="79"/>
      <c r="F38" s="80"/>
      <c r="G38" s="106" t="s">
        <v>185</v>
      </c>
      <c r="H38" s="106" t="s">
        <v>186</v>
      </c>
      <c r="I38" s="106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7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7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06" t="s">
        <v>142</v>
      </c>
      <c r="B50" s="106"/>
      <c r="C50" s="107"/>
      <c r="D50" s="79"/>
      <c r="E50" s="79"/>
      <c r="F50" s="107"/>
      <c r="G50" s="107"/>
      <c r="H50" s="108"/>
      <c r="I50" s="106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06"/>
      <c r="B51" s="106"/>
      <c r="C51" s="107"/>
      <c r="D51" s="79"/>
      <c r="E51" s="79"/>
      <c r="F51" s="107"/>
      <c r="G51" s="107"/>
      <c r="H51" s="108"/>
      <c r="I51" s="106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69">
        <v>1</v>
      </c>
      <c r="B53" s="233">
        <v>2</v>
      </c>
      <c r="C53" s="234"/>
      <c r="D53" s="234"/>
      <c r="E53" s="234"/>
      <c r="F53" s="234"/>
      <c r="G53" s="234"/>
      <c r="H53" s="235"/>
      <c r="I53" s="69">
        <v>3</v>
      </c>
      <c r="J53" s="70">
        <v>4</v>
      </c>
      <c r="K53" s="56"/>
      <c r="L53" s="54"/>
      <c r="M53" s="54"/>
      <c r="N53" s="54"/>
    </row>
    <row r="54" spans="1:14" x14ac:dyDescent="0.25">
      <c r="A54" s="69">
        <v>1</v>
      </c>
      <c r="B54" s="90" t="s">
        <v>200</v>
      </c>
      <c r="C54" s="91"/>
      <c r="D54" s="92"/>
      <c r="E54" s="92"/>
      <c r="F54" s="91"/>
      <c r="G54" s="91"/>
      <c r="H54" s="93"/>
      <c r="I54" s="69" t="s">
        <v>167</v>
      </c>
      <c r="J54" s="73"/>
      <c r="K54" s="56"/>
      <c r="L54" s="54"/>
      <c r="M54" s="54"/>
      <c r="N54" s="54"/>
    </row>
    <row r="55" spans="1:14" x14ac:dyDescent="0.25">
      <c r="A55" s="78" t="s">
        <v>201</v>
      </c>
      <c r="B55" s="94" t="s">
        <v>29</v>
      </c>
      <c r="C55" s="107"/>
      <c r="D55" s="79"/>
      <c r="E55" s="79"/>
      <c r="F55" s="107"/>
      <c r="G55" s="107"/>
      <c r="H55" s="107"/>
      <c r="I55" s="7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07"/>
      <c r="D56" s="79"/>
      <c r="E56" s="79"/>
      <c r="F56" s="107"/>
      <c r="G56" s="107"/>
      <c r="H56" s="107"/>
      <c r="I56" s="73">
        <v>308500</v>
      </c>
      <c r="J56" s="73">
        <v>67870</v>
      </c>
      <c r="K56" s="56"/>
      <c r="L56" s="54"/>
      <c r="M56" s="54"/>
      <c r="N56" s="54"/>
    </row>
    <row r="57" spans="1:14" x14ac:dyDescent="0.25">
      <c r="A57" s="69" t="s">
        <v>203</v>
      </c>
      <c r="B57" s="90" t="s">
        <v>204</v>
      </c>
      <c r="C57" s="91"/>
      <c r="D57" s="92"/>
      <c r="E57" s="92"/>
      <c r="F57" s="91"/>
      <c r="G57" s="91"/>
      <c r="H57" s="93"/>
      <c r="I57" s="69"/>
      <c r="J57" s="73"/>
      <c r="K57" s="56"/>
      <c r="L57" s="54"/>
      <c r="M57" s="54"/>
      <c r="N57" s="54"/>
    </row>
    <row r="58" spans="1:14" x14ac:dyDescent="0.25">
      <c r="A58" s="78" t="s">
        <v>205</v>
      </c>
      <c r="B58" s="95" t="s">
        <v>206</v>
      </c>
      <c r="C58" s="96"/>
      <c r="D58" s="97"/>
      <c r="E58" s="97"/>
      <c r="F58" s="96"/>
      <c r="G58" s="96"/>
      <c r="H58" s="98"/>
      <c r="I58" s="78"/>
      <c r="J58" s="73"/>
      <c r="K58" s="56"/>
      <c r="L58" s="54"/>
      <c r="M58" s="54"/>
      <c r="N58" s="54"/>
    </row>
    <row r="59" spans="1:14" x14ac:dyDescent="0.25">
      <c r="A59" s="78">
        <v>2</v>
      </c>
      <c r="B59" s="95" t="s">
        <v>207</v>
      </c>
      <c r="C59" s="96"/>
      <c r="D59" s="97"/>
      <c r="E59" s="97"/>
      <c r="F59" s="96"/>
      <c r="G59" s="96"/>
      <c r="H59" s="98"/>
      <c r="I59" s="78" t="s">
        <v>167</v>
      </c>
      <c r="J59" s="73"/>
      <c r="K59" s="56"/>
      <c r="L59" s="54"/>
      <c r="M59" s="54"/>
      <c r="N59" s="54"/>
    </row>
    <row r="60" spans="1:14" x14ac:dyDescent="0.25">
      <c r="A60" s="78" t="s">
        <v>208</v>
      </c>
      <c r="B60" s="95" t="s">
        <v>29</v>
      </c>
      <c r="C60" s="96"/>
      <c r="D60" s="97"/>
      <c r="E60" s="97"/>
      <c r="F60" s="96"/>
      <c r="G60" s="96"/>
      <c r="H60" s="98"/>
      <c r="I60" s="78"/>
      <c r="J60" s="73"/>
      <c r="K60" s="56"/>
      <c r="L60" s="54"/>
      <c r="M60" s="54"/>
      <c r="N60" s="54"/>
    </row>
    <row r="61" spans="1:14" x14ac:dyDescent="0.25">
      <c r="A61" s="106"/>
      <c r="B61" s="94" t="s">
        <v>209</v>
      </c>
      <c r="C61" s="107"/>
      <c r="D61" s="79"/>
      <c r="E61" s="79"/>
      <c r="F61" s="107"/>
      <c r="G61" s="107"/>
      <c r="H61" s="108"/>
      <c r="I61" s="73">
        <v>308500</v>
      </c>
      <c r="J61" s="73">
        <v>8946.5</v>
      </c>
      <c r="K61" s="56"/>
      <c r="L61" s="54"/>
      <c r="M61" s="54"/>
      <c r="N61" s="54"/>
    </row>
    <row r="62" spans="1:14" x14ac:dyDescent="0.25">
      <c r="A62" s="78" t="s">
        <v>210</v>
      </c>
      <c r="B62" s="95" t="s">
        <v>211</v>
      </c>
      <c r="C62" s="96"/>
      <c r="D62" s="97"/>
      <c r="E62" s="97"/>
      <c r="F62" s="96"/>
      <c r="G62" s="96"/>
      <c r="H62" s="98"/>
      <c r="I62" s="73"/>
      <c r="J62" s="73"/>
      <c r="K62" s="56"/>
      <c r="L62" s="54"/>
      <c r="M62" s="54"/>
      <c r="N62" s="54"/>
    </row>
    <row r="63" spans="1:14" x14ac:dyDescent="0.25">
      <c r="A63" s="78" t="s">
        <v>212</v>
      </c>
      <c r="B63" s="95" t="s">
        <v>213</v>
      </c>
      <c r="C63" s="96"/>
      <c r="D63" s="97"/>
      <c r="E63" s="97"/>
      <c r="F63" s="96"/>
      <c r="G63" s="96"/>
      <c r="H63" s="98"/>
      <c r="I63" s="73">
        <v>308500</v>
      </c>
      <c r="J63" s="73">
        <v>617</v>
      </c>
      <c r="K63" s="56"/>
      <c r="L63" s="54"/>
      <c r="M63" s="54"/>
      <c r="N63" s="54"/>
    </row>
    <row r="64" spans="1:14" x14ac:dyDescent="0.25">
      <c r="A64" s="78" t="s">
        <v>214</v>
      </c>
      <c r="B64" s="95" t="s">
        <v>215</v>
      </c>
      <c r="C64" s="96"/>
      <c r="D64" s="97"/>
      <c r="E64" s="97"/>
      <c r="F64" s="96"/>
      <c r="G64" s="96"/>
      <c r="H64" s="98"/>
      <c r="I64" s="73"/>
      <c r="J64" s="73"/>
      <c r="K64" s="56"/>
      <c r="L64" s="54"/>
      <c r="M64" s="54"/>
      <c r="N64" s="54"/>
    </row>
    <row r="65" spans="1:14" x14ac:dyDescent="0.25">
      <c r="A65" s="78" t="s">
        <v>216</v>
      </c>
      <c r="B65" s="95" t="s">
        <v>215</v>
      </c>
      <c r="C65" s="96"/>
      <c r="D65" s="97"/>
      <c r="E65" s="97"/>
      <c r="F65" s="96"/>
      <c r="G65" s="96"/>
      <c r="H65" s="98"/>
      <c r="I65" s="73"/>
      <c r="J65" s="73"/>
      <c r="K65" s="56"/>
      <c r="L65" s="54"/>
      <c r="M65" s="54"/>
      <c r="N65" s="54"/>
    </row>
    <row r="66" spans="1:14" x14ac:dyDescent="0.25">
      <c r="A66" s="78">
        <v>3</v>
      </c>
      <c r="B66" s="95" t="s">
        <v>217</v>
      </c>
      <c r="C66" s="96"/>
      <c r="D66" s="97"/>
      <c r="E66" s="97"/>
      <c r="F66" s="96"/>
      <c r="G66" s="96"/>
      <c r="H66" s="98"/>
      <c r="I66" s="73">
        <v>308500</v>
      </c>
      <c r="J66" s="73">
        <v>15733.5</v>
      </c>
      <c r="K66" s="56"/>
      <c r="L66" s="54"/>
      <c r="M66" s="54"/>
      <c r="N66" s="54"/>
    </row>
    <row r="67" spans="1:14" x14ac:dyDescent="0.25">
      <c r="A67" s="69"/>
      <c r="B67" s="69" t="s">
        <v>166</v>
      </c>
      <c r="C67" s="91"/>
      <c r="D67" s="92"/>
      <c r="E67" s="92"/>
      <c r="F67" s="91"/>
      <c r="G67" s="91"/>
      <c r="H67" s="93"/>
      <c r="I67" s="69" t="s">
        <v>167</v>
      </c>
      <c r="J67" s="73">
        <f>+ SUM(J54:J66)+33</f>
        <v>93200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01"/>
      <c r="C71" s="99"/>
      <c r="D71" s="59" t="s">
        <v>306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01"/>
      <c r="C73" s="99"/>
      <c r="D73" s="242" t="s">
        <v>349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45.75" customHeight="1" x14ac:dyDescent="0.25">
      <c r="A74" s="100"/>
      <c r="B74" s="101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78" t="s">
        <v>135</v>
      </c>
      <c r="B77" s="236" t="s">
        <v>169</v>
      </c>
      <c r="C77" s="237"/>
      <c r="D77" s="237"/>
      <c r="E77" s="237"/>
      <c r="F77" s="238"/>
      <c r="G77" s="78" t="s">
        <v>171</v>
      </c>
      <c r="H77" s="78" t="s">
        <v>171</v>
      </c>
      <c r="I77" s="78" t="s">
        <v>223</v>
      </c>
      <c r="J77" s="78" t="s">
        <v>172</v>
      </c>
      <c r="K77" s="56"/>
      <c r="L77" s="54"/>
      <c r="M77" s="54"/>
      <c r="N77" s="54"/>
    </row>
    <row r="78" spans="1:14" x14ac:dyDescent="0.25">
      <c r="A78" s="106" t="s">
        <v>142</v>
      </c>
      <c r="B78" s="244"/>
      <c r="C78" s="245"/>
      <c r="D78" s="245"/>
      <c r="E78" s="245"/>
      <c r="F78" s="246"/>
      <c r="G78" s="106" t="s">
        <v>224</v>
      </c>
      <c r="H78" s="106" t="s">
        <v>225</v>
      </c>
      <c r="I78" s="106" t="s">
        <v>226</v>
      </c>
      <c r="J78" s="106" t="s">
        <v>176</v>
      </c>
      <c r="K78" s="56"/>
      <c r="L78" s="54"/>
      <c r="M78" s="54"/>
      <c r="N78" s="54"/>
    </row>
    <row r="79" spans="1:14" x14ac:dyDescent="0.25">
      <c r="A79" s="106"/>
      <c r="B79" s="244"/>
      <c r="C79" s="245"/>
      <c r="D79" s="245"/>
      <c r="E79" s="245"/>
      <c r="F79" s="246"/>
      <c r="G79" s="106"/>
      <c r="H79" s="106" t="s">
        <v>227</v>
      </c>
      <c r="I79" s="106" t="s">
        <v>179</v>
      </c>
      <c r="J79" s="106"/>
      <c r="K79" s="56"/>
      <c r="L79" s="54"/>
      <c r="M79" s="54"/>
      <c r="N79" s="54"/>
    </row>
    <row r="80" spans="1:14" x14ac:dyDescent="0.25">
      <c r="A80" s="69">
        <v>1</v>
      </c>
      <c r="B80" s="250">
        <v>2</v>
      </c>
      <c r="C80" s="251"/>
      <c r="D80" s="251"/>
      <c r="E80" s="251"/>
      <c r="F80" s="252"/>
      <c r="G80" s="69">
        <v>3</v>
      </c>
      <c r="H80" s="69">
        <v>4</v>
      </c>
      <c r="I80" s="69">
        <v>5</v>
      </c>
      <c r="J80" s="69">
        <v>6</v>
      </c>
      <c r="K80" s="56"/>
      <c r="L80" s="54"/>
      <c r="M80" s="54"/>
      <c r="N80" s="54"/>
    </row>
    <row r="81" spans="1:14" x14ac:dyDescent="0.25">
      <c r="A81" s="69">
        <v>1</v>
      </c>
      <c r="B81" s="247"/>
      <c r="C81" s="248"/>
      <c r="D81" s="248"/>
      <c r="E81" s="248"/>
      <c r="F81" s="249"/>
      <c r="G81" s="69"/>
      <c r="H81" s="69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69">
        <v>2</v>
      </c>
      <c r="B82" s="247"/>
      <c r="C82" s="248"/>
      <c r="D82" s="248"/>
      <c r="E82" s="248"/>
      <c r="F82" s="249"/>
      <c r="G82" s="69"/>
      <c r="H82" s="69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69">
        <v>3</v>
      </c>
      <c r="B83" s="247"/>
      <c r="C83" s="248"/>
      <c r="D83" s="248"/>
      <c r="E83" s="248"/>
      <c r="F83" s="249"/>
      <c r="G83" s="69"/>
      <c r="H83" s="69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69">
        <v>4</v>
      </c>
      <c r="B84" s="247"/>
      <c r="C84" s="248"/>
      <c r="D84" s="248"/>
      <c r="E84" s="248"/>
      <c r="F84" s="249"/>
      <c r="G84" s="69"/>
      <c r="H84" s="69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69" t="s">
        <v>167</v>
      </c>
      <c r="H85" s="69" t="s">
        <v>167</v>
      </c>
      <c r="I85" s="69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78" t="s">
        <v>135</v>
      </c>
      <c r="B89" s="236" t="s">
        <v>169</v>
      </c>
      <c r="C89" s="237"/>
      <c r="D89" s="237"/>
      <c r="E89" s="237"/>
      <c r="F89" s="237"/>
      <c r="G89" s="238"/>
      <c r="H89" s="78" t="s">
        <v>171</v>
      </c>
      <c r="I89" s="7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06" t="s">
        <v>142</v>
      </c>
      <c r="B90" s="106"/>
      <c r="C90" s="107"/>
      <c r="D90" s="107"/>
      <c r="E90" s="107"/>
      <c r="F90" s="107"/>
      <c r="G90" s="107"/>
      <c r="H90" s="106" t="s">
        <v>230</v>
      </c>
      <c r="I90" s="106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06"/>
      <c r="B91" s="106"/>
      <c r="C91" s="107"/>
      <c r="D91" s="107"/>
      <c r="E91" s="107"/>
      <c r="F91" s="107"/>
      <c r="G91" s="107"/>
      <c r="H91" s="106" t="s">
        <v>232</v>
      </c>
      <c r="I91" s="106" t="s">
        <v>179</v>
      </c>
      <c r="J91" s="68"/>
      <c r="K91" s="56"/>
      <c r="L91" s="54"/>
      <c r="M91" s="54"/>
      <c r="N91" s="54"/>
    </row>
    <row r="92" spans="1:14" x14ac:dyDescent="0.25">
      <c r="A92" s="69">
        <v>1</v>
      </c>
      <c r="B92" s="233">
        <v>2</v>
      </c>
      <c r="C92" s="234"/>
      <c r="D92" s="234"/>
      <c r="E92" s="234"/>
      <c r="F92" s="234"/>
      <c r="G92" s="235"/>
      <c r="H92" s="69">
        <v>3</v>
      </c>
      <c r="I92" s="69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01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7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78" t="s">
        <v>234</v>
      </c>
      <c r="I99" s="78" t="s">
        <v>235</v>
      </c>
      <c r="J99" s="78" t="s">
        <v>172</v>
      </c>
      <c r="K99" s="56"/>
      <c r="L99" s="54"/>
      <c r="M99" s="54"/>
      <c r="N99" s="54"/>
    </row>
    <row r="100" spans="1:14" x14ac:dyDescent="0.25">
      <c r="A100" s="106" t="s">
        <v>142</v>
      </c>
      <c r="B100" s="236"/>
      <c r="C100" s="237"/>
      <c r="D100" s="237"/>
      <c r="E100" s="237"/>
      <c r="F100" s="236" t="s">
        <v>236</v>
      </c>
      <c r="G100" s="238"/>
      <c r="H100" s="106" t="s">
        <v>237</v>
      </c>
      <c r="I100" s="106" t="s">
        <v>220</v>
      </c>
      <c r="J100" s="106" t="s">
        <v>238</v>
      </c>
      <c r="K100" s="56"/>
      <c r="L100" s="54"/>
      <c r="M100" s="54"/>
      <c r="N100" s="54"/>
    </row>
    <row r="101" spans="1:14" x14ac:dyDescent="0.25">
      <c r="A101" s="106"/>
      <c r="B101" s="236"/>
      <c r="C101" s="237"/>
      <c r="D101" s="237"/>
      <c r="E101" s="237"/>
      <c r="F101" s="236" t="s">
        <v>239</v>
      </c>
      <c r="G101" s="238"/>
      <c r="H101" s="106" t="s">
        <v>240</v>
      </c>
      <c r="I101" s="106"/>
      <c r="J101" s="106"/>
      <c r="K101" s="56"/>
      <c r="L101" s="54"/>
      <c r="M101" s="54"/>
      <c r="N101" s="54"/>
    </row>
    <row r="102" spans="1:14" x14ac:dyDescent="0.25">
      <c r="A102" s="69">
        <v>1</v>
      </c>
      <c r="B102" s="250">
        <v>2</v>
      </c>
      <c r="C102" s="251"/>
      <c r="D102" s="251"/>
      <c r="E102" s="251"/>
      <c r="F102" s="233">
        <v>3</v>
      </c>
      <c r="G102" s="235"/>
      <c r="H102" s="69">
        <v>4</v>
      </c>
      <c r="I102" s="69">
        <v>5</v>
      </c>
      <c r="J102" s="69">
        <v>6</v>
      </c>
      <c r="K102" s="56"/>
      <c r="L102" s="118"/>
      <c r="M102" s="54"/>
      <c r="N102" s="54"/>
    </row>
    <row r="103" spans="1:14" x14ac:dyDescent="0.25">
      <c r="A103" s="69">
        <v>1</v>
      </c>
      <c r="B103" s="112"/>
      <c r="C103" s="114"/>
      <c r="D103" s="114"/>
      <c r="E103" s="114"/>
      <c r="F103" s="115"/>
      <c r="G103" s="116"/>
      <c r="H103" s="84"/>
      <c r="I103" s="69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69">
        <v>2</v>
      </c>
      <c r="B104" s="112"/>
      <c r="C104" s="114"/>
      <c r="D104" s="114"/>
      <c r="E104" s="114"/>
      <c r="F104" s="115"/>
      <c r="G104" s="116"/>
      <c r="H104" s="84"/>
      <c r="I104" s="69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69">
        <v>3</v>
      </c>
      <c r="B105" s="112"/>
      <c r="C105" s="114"/>
      <c r="D105" s="114"/>
      <c r="E105" s="114"/>
      <c r="F105" s="115"/>
      <c r="G105" s="116"/>
      <c r="H105" s="84"/>
      <c r="I105" s="69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69">
        <v>4</v>
      </c>
      <c r="B106" s="112"/>
      <c r="C106" s="114"/>
      <c r="D106" s="114"/>
      <c r="E106" s="114"/>
      <c r="F106" s="115"/>
      <c r="G106" s="116"/>
      <c r="H106" s="84"/>
      <c r="I106" s="69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16"/>
      <c r="H107" s="69" t="s">
        <v>167</v>
      </c>
      <c r="I107" s="69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78" t="s">
        <v>135</v>
      </c>
      <c r="B111" s="236" t="s">
        <v>218</v>
      </c>
      <c r="C111" s="237"/>
      <c r="D111" s="237"/>
      <c r="E111" s="237"/>
      <c r="F111" s="237"/>
      <c r="G111" s="238"/>
      <c r="H111" s="78" t="s">
        <v>171</v>
      </c>
      <c r="I111" s="7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06" t="s">
        <v>142</v>
      </c>
      <c r="B112" s="106"/>
      <c r="C112" s="107"/>
      <c r="D112" s="107"/>
      <c r="E112" s="107"/>
      <c r="F112" s="107"/>
      <c r="G112" s="107"/>
      <c r="H112" s="106"/>
      <c r="I112" s="106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06"/>
      <c r="B113" s="106"/>
      <c r="C113" s="107"/>
      <c r="D113" s="107"/>
      <c r="E113" s="107"/>
      <c r="F113" s="107"/>
      <c r="G113" s="107"/>
      <c r="H113" s="106"/>
      <c r="I113" s="106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69">
        <v>1</v>
      </c>
      <c r="B114" s="233">
        <v>2</v>
      </c>
      <c r="C114" s="234"/>
      <c r="D114" s="234"/>
      <c r="E114" s="234"/>
      <c r="F114" s="234"/>
      <c r="G114" s="235"/>
      <c r="H114" s="69">
        <v>3</v>
      </c>
      <c r="I114" s="69">
        <v>4</v>
      </c>
      <c r="J114" s="70">
        <v>5</v>
      </c>
      <c r="K114" s="56"/>
      <c r="L114" s="54"/>
      <c r="M114" s="54"/>
      <c r="N114" s="54"/>
    </row>
    <row r="115" spans="1:14" x14ac:dyDescent="0.25">
      <c r="A115" s="69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69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69"/>
      <c r="B117" s="112" t="s">
        <v>166</v>
      </c>
      <c r="C117" s="114"/>
      <c r="D117" s="114"/>
      <c r="E117" s="114"/>
      <c r="F117" s="114"/>
      <c r="G117" s="114"/>
      <c r="H117" s="69" t="s">
        <v>167</v>
      </c>
      <c r="I117" s="69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78" t="s">
        <v>135</v>
      </c>
      <c r="B121" s="236" t="s">
        <v>169</v>
      </c>
      <c r="C121" s="237"/>
      <c r="D121" s="237"/>
      <c r="E121" s="237"/>
      <c r="F121" s="237"/>
      <c r="G121" s="238"/>
      <c r="H121" s="78" t="s">
        <v>247</v>
      </c>
      <c r="I121" s="7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06" t="s">
        <v>142</v>
      </c>
      <c r="B122" s="106"/>
      <c r="C122" s="107"/>
      <c r="D122" s="107"/>
      <c r="E122" s="107"/>
      <c r="F122" s="107"/>
      <c r="G122" s="107"/>
      <c r="H122" s="106"/>
      <c r="I122" s="106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06"/>
      <c r="B123" s="106"/>
      <c r="C123" s="107"/>
      <c r="D123" s="107"/>
      <c r="E123" s="107"/>
      <c r="F123" s="107"/>
      <c r="G123" s="107"/>
      <c r="H123" s="106"/>
      <c r="I123" s="106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69">
        <v>1</v>
      </c>
      <c r="B124" s="233">
        <v>2</v>
      </c>
      <c r="C124" s="234"/>
      <c r="D124" s="234"/>
      <c r="E124" s="234"/>
      <c r="F124" s="234"/>
      <c r="G124" s="235"/>
      <c r="H124" s="69">
        <v>3</v>
      </c>
      <c r="I124" s="69">
        <v>4</v>
      </c>
      <c r="J124" s="70">
        <v>5</v>
      </c>
      <c r="K124" s="56"/>
      <c r="L124" s="54"/>
      <c r="M124" s="54"/>
      <c r="N124" s="54"/>
    </row>
    <row r="125" spans="1:14" x14ac:dyDescent="0.25">
      <c r="A125" s="69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69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69"/>
      <c r="B127" s="112" t="s">
        <v>166</v>
      </c>
      <c r="C127" s="114"/>
      <c r="D127" s="114"/>
      <c r="E127" s="114"/>
      <c r="F127" s="114"/>
      <c r="G127" s="114"/>
      <c r="H127" s="69" t="s">
        <v>167</v>
      </c>
      <c r="I127" s="69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7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7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06" t="s">
        <v>142</v>
      </c>
      <c r="B132" s="106"/>
      <c r="C132" s="107"/>
      <c r="D132" s="107"/>
      <c r="E132" s="107"/>
      <c r="F132" s="107"/>
      <c r="G132" s="107"/>
      <c r="H132" s="120"/>
      <c r="I132" s="106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06"/>
      <c r="B133" s="106"/>
      <c r="C133" s="107"/>
      <c r="D133" s="107"/>
      <c r="E133" s="107"/>
      <c r="F133" s="107"/>
      <c r="G133" s="107"/>
      <c r="H133" s="121"/>
      <c r="I133" s="106"/>
      <c r="J133" s="68"/>
      <c r="K133" s="56"/>
      <c r="L133" s="54"/>
      <c r="M133" s="54"/>
      <c r="N133" s="54"/>
    </row>
    <row r="134" spans="1:14" x14ac:dyDescent="0.25">
      <c r="A134" s="69">
        <v>1</v>
      </c>
      <c r="B134" s="233">
        <v>2</v>
      </c>
      <c r="C134" s="234"/>
      <c r="D134" s="234"/>
      <c r="E134" s="234"/>
      <c r="F134" s="234"/>
      <c r="G134" s="234"/>
      <c r="H134" s="235"/>
      <c r="I134" s="69">
        <v>3</v>
      </c>
      <c r="J134" s="70">
        <v>4</v>
      </c>
      <c r="K134" s="56"/>
      <c r="L134" s="54"/>
      <c r="M134" s="54"/>
      <c r="N134" s="54"/>
    </row>
    <row r="135" spans="1:14" x14ac:dyDescent="0.25">
      <c r="A135" s="69">
        <v>1</v>
      </c>
      <c r="B135" s="112" t="s">
        <v>379</v>
      </c>
      <c r="C135" s="114"/>
      <c r="D135" s="114"/>
      <c r="E135" s="114"/>
      <c r="F135" s="114"/>
      <c r="G135" s="114"/>
      <c r="H135" s="114"/>
      <c r="I135" s="119">
        <v>1</v>
      </c>
      <c r="J135" s="84">
        <v>53900</v>
      </c>
      <c r="K135" s="56"/>
      <c r="L135" s="54"/>
      <c r="M135" s="54"/>
      <c r="N135" s="54"/>
    </row>
    <row r="136" spans="1:14" x14ac:dyDescent="0.25">
      <c r="A136" s="69">
        <v>2</v>
      </c>
      <c r="B136" s="112"/>
      <c r="C136" s="114"/>
      <c r="D136" s="114"/>
      <c r="E136" s="114"/>
      <c r="F136" s="114"/>
      <c r="G136" s="114"/>
      <c r="H136" s="114"/>
      <c r="I136" s="119">
        <v>1</v>
      </c>
      <c r="J136" s="84"/>
      <c r="K136" s="56"/>
      <c r="L136" s="54"/>
      <c r="M136" s="54"/>
      <c r="N136" s="54"/>
    </row>
    <row r="137" spans="1:14" x14ac:dyDescent="0.25">
      <c r="A137" s="69"/>
      <c r="B137" s="112" t="s">
        <v>166</v>
      </c>
      <c r="C137" s="114"/>
      <c r="D137" s="114"/>
      <c r="E137" s="114"/>
      <c r="F137" s="114"/>
      <c r="G137" s="114"/>
      <c r="H137" s="114"/>
      <c r="I137" s="69" t="s">
        <v>167</v>
      </c>
      <c r="J137" s="122">
        <f>J135+J136</f>
        <v>53900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78" t="s">
        <v>135</v>
      </c>
      <c r="B141" s="236" t="s">
        <v>169</v>
      </c>
      <c r="C141" s="237"/>
      <c r="D141" s="237"/>
      <c r="E141" s="237"/>
      <c r="F141" s="237"/>
      <c r="G141" s="238"/>
      <c r="H141" s="78" t="s">
        <v>171</v>
      </c>
      <c r="I141" s="78" t="s">
        <v>255</v>
      </c>
      <c r="J141" s="78" t="s">
        <v>172</v>
      </c>
    </row>
    <row r="142" spans="1:14" x14ac:dyDescent="0.25">
      <c r="A142" s="106" t="s">
        <v>142</v>
      </c>
      <c r="B142" s="106"/>
      <c r="C142" s="107"/>
      <c r="D142" s="107"/>
      <c r="E142" s="107"/>
      <c r="F142" s="107"/>
      <c r="G142" s="107"/>
      <c r="H142" s="106"/>
      <c r="I142" s="106" t="s">
        <v>256</v>
      </c>
      <c r="J142" s="106" t="s">
        <v>219</v>
      </c>
    </row>
    <row r="143" spans="1:14" x14ac:dyDescent="0.25">
      <c r="A143" s="106"/>
      <c r="B143" s="106"/>
      <c r="C143" s="107"/>
      <c r="D143" s="107"/>
      <c r="E143" s="107"/>
      <c r="F143" s="107"/>
      <c r="G143" s="107"/>
      <c r="H143" s="106"/>
      <c r="I143" s="106" t="s">
        <v>179</v>
      </c>
      <c r="J143" s="106"/>
    </row>
    <row r="144" spans="1:14" x14ac:dyDescent="0.25">
      <c r="A144" s="69">
        <v>1</v>
      </c>
      <c r="B144" s="233">
        <v>2</v>
      </c>
      <c r="C144" s="234"/>
      <c r="D144" s="234"/>
      <c r="E144" s="234"/>
      <c r="F144" s="234"/>
      <c r="G144" s="235"/>
      <c r="H144" s="69">
        <v>3</v>
      </c>
      <c r="I144" s="69">
        <v>4</v>
      </c>
      <c r="J144" s="69">
        <v>5</v>
      </c>
    </row>
    <row r="145" spans="1:10" x14ac:dyDescent="0.25">
      <c r="A145" s="69">
        <v>1</v>
      </c>
      <c r="B145" s="109" t="s">
        <v>283</v>
      </c>
      <c r="C145" s="111"/>
      <c r="D145" s="111"/>
      <c r="E145" s="111"/>
      <c r="F145" s="111"/>
      <c r="G145" s="111"/>
      <c r="H145" s="84">
        <v>130</v>
      </c>
      <c r="I145" s="84">
        <f>J145/H145</f>
        <v>8627.6923076923085</v>
      </c>
      <c r="J145" s="84">
        <v>1121600</v>
      </c>
    </row>
    <row r="146" spans="1:10" x14ac:dyDescent="0.25">
      <c r="A146" s="69">
        <v>2</v>
      </c>
      <c r="B146" s="109" t="s">
        <v>380</v>
      </c>
      <c r="C146" s="111"/>
      <c r="D146" s="111"/>
      <c r="E146" s="111"/>
      <c r="F146" s="111"/>
      <c r="G146" s="111"/>
      <c r="H146" s="84">
        <v>100</v>
      </c>
      <c r="I146" s="84">
        <v>8.8000000000000007</v>
      </c>
      <c r="J146" s="84">
        <v>8800</v>
      </c>
    </row>
    <row r="147" spans="1:10" x14ac:dyDescent="0.25">
      <c r="A147" s="69">
        <v>3</v>
      </c>
      <c r="B147" s="109" t="s">
        <v>381</v>
      </c>
      <c r="C147" s="111"/>
      <c r="D147" s="111"/>
      <c r="E147" s="111"/>
      <c r="F147" s="111"/>
      <c r="G147" s="111"/>
      <c r="H147" s="84">
        <v>10</v>
      </c>
      <c r="I147" s="84">
        <v>230</v>
      </c>
      <c r="J147" s="84">
        <v>20300</v>
      </c>
    </row>
    <row r="148" spans="1:10" x14ac:dyDescent="0.25">
      <c r="A148" s="69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ref="J148:J150" si="0">SUM(H148*I148)</f>
        <v>0</v>
      </c>
    </row>
    <row r="149" spans="1:10" x14ac:dyDescent="0.25">
      <c r="A149" s="69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69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69"/>
      <c r="B151" s="112" t="s">
        <v>166</v>
      </c>
      <c r="C151" s="114"/>
      <c r="D151" s="114"/>
      <c r="E151" s="114"/>
      <c r="F151" s="114"/>
      <c r="G151" s="114"/>
      <c r="H151" s="69" t="s">
        <v>167</v>
      </c>
      <c r="I151" s="69" t="s">
        <v>167</v>
      </c>
      <c r="J151" s="84">
        <f>J145+J146+J147+J148+J149+J150</f>
        <v>1150700</v>
      </c>
    </row>
  </sheetData>
  <mergeCells count="59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E7:J8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D73:J74"/>
    <mergeCell ref="B92:G92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A119:J119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11:G111"/>
    <mergeCell ref="B114:G114"/>
    <mergeCell ref="B141:G141"/>
    <mergeCell ref="B144:G144"/>
    <mergeCell ref="B121:G121"/>
    <mergeCell ref="B124:G124"/>
    <mergeCell ref="A129:J129"/>
    <mergeCell ref="B131:H131"/>
    <mergeCell ref="B134:H134"/>
    <mergeCell ref="A139:J139"/>
  </mergeCells>
  <pageMargins left="0.7" right="0.7" top="0.75" bottom="0.75" header="0.3" footer="0.3"/>
  <pageSetup paperSize="9" scale="54" fitToHeight="0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51"/>
  <sheetViews>
    <sheetView view="pageBreakPreview" topLeftCell="A58" zoomScaleSheetLayoutView="100" workbookViewId="0">
      <selection activeCell="J146" sqref="J146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360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361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22.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162" t="s">
        <v>135</v>
      </c>
      <c r="B11" s="162" t="s">
        <v>136</v>
      </c>
      <c r="C11" s="162" t="s">
        <v>137</v>
      </c>
      <c r="D11" s="233" t="s">
        <v>138</v>
      </c>
      <c r="E11" s="234"/>
      <c r="F11" s="234"/>
      <c r="G11" s="235"/>
      <c r="H11" s="162" t="s">
        <v>139</v>
      </c>
      <c r="I11" s="162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68" t="s">
        <v>142</v>
      </c>
      <c r="B12" s="168" t="s">
        <v>143</v>
      </c>
      <c r="C12" s="168" t="s">
        <v>144</v>
      </c>
      <c r="D12" s="162" t="s">
        <v>145</v>
      </c>
      <c r="E12" s="233" t="s">
        <v>29</v>
      </c>
      <c r="F12" s="234"/>
      <c r="G12" s="235"/>
      <c r="H12" s="168" t="s">
        <v>146</v>
      </c>
      <c r="I12" s="168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68"/>
      <c r="B13" s="168" t="s">
        <v>149</v>
      </c>
      <c r="C13" s="168" t="s">
        <v>150</v>
      </c>
      <c r="D13" s="168"/>
      <c r="E13" s="162" t="s">
        <v>151</v>
      </c>
      <c r="F13" s="162" t="s">
        <v>152</v>
      </c>
      <c r="G13" s="162" t="s">
        <v>152</v>
      </c>
      <c r="H13" s="168" t="s">
        <v>153</v>
      </c>
      <c r="I13" s="168"/>
      <c r="J13" s="68" t="s">
        <v>154</v>
      </c>
      <c r="K13" s="56"/>
      <c r="L13" s="54"/>
      <c r="M13" s="54"/>
      <c r="N13" s="54"/>
    </row>
    <row r="14" spans="1:14" x14ac:dyDescent="0.25">
      <c r="A14" s="168"/>
      <c r="B14" s="168"/>
      <c r="C14" s="168"/>
      <c r="D14" s="168"/>
      <c r="E14" s="168" t="s">
        <v>153</v>
      </c>
      <c r="F14" s="168" t="s">
        <v>155</v>
      </c>
      <c r="G14" s="168" t="s">
        <v>156</v>
      </c>
      <c r="H14" s="168" t="s">
        <v>157</v>
      </c>
      <c r="I14" s="168"/>
      <c r="J14" s="68" t="s">
        <v>158</v>
      </c>
      <c r="K14" s="56"/>
      <c r="L14" s="54"/>
      <c r="M14" s="54"/>
      <c r="N14" s="54"/>
    </row>
    <row r="15" spans="1:14" x14ac:dyDescent="0.25">
      <c r="A15" s="168"/>
      <c r="B15" s="168"/>
      <c r="C15" s="168"/>
      <c r="D15" s="168"/>
      <c r="E15" s="168" t="s">
        <v>159</v>
      </c>
      <c r="F15" s="168" t="s">
        <v>160</v>
      </c>
      <c r="G15" s="168" t="s">
        <v>160</v>
      </c>
      <c r="H15" s="168"/>
      <c r="I15" s="168"/>
      <c r="J15" s="68" t="s">
        <v>161</v>
      </c>
      <c r="K15" s="56"/>
      <c r="L15" s="54"/>
      <c r="M15" s="54"/>
      <c r="N15" s="54"/>
    </row>
    <row r="16" spans="1:14" x14ac:dyDescent="0.25">
      <c r="A16" s="159">
        <v>1</v>
      </c>
      <c r="B16" s="159">
        <v>2</v>
      </c>
      <c r="C16" s="159">
        <v>3</v>
      </c>
      <c r="D16" s="159">
        <v>4</v>
      </c>
      <c r="E16" s="159">
        <v>5</v>
      </c>
      <c r="F16" s="159">
        <v>6</v>
      </c>
      <c r="G16" s="159">
        <v>7</v>
      </c>
      <c r="H16" s="159">
        <v>8</v>
      </c>
      <c r="I16" s="15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159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159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159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159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159" t="s">
        <v>167</v>
      </c>
      <c r="D21" s="73">
        <f>+SUM(D17:D20)</f>
        <v>0</v>
      </c>
      <c r="E21" s="159" t="s">
        <v>167</v>
      </c>
      <c r="F21" s="159" t="s">
        <v>167</v>
      </c>
      <c r="G21" s="159" t="s">
        <v>167</v>
      </c>
      <c r="H21" s="76" t="s">
        <v>167</v>
      </c>
      <c r="I21" s="159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162" t="s">
        <v>135</v>
      </c>
      <c r="B25" s="236" t="s">
        <v>169</v>
      </c>
      <c r="C25" s="237"/>
      <c r="D25" s="237"/>
      <c r="E25" s="237"/>
      <c r="F25" s="238"/>
      <c r="G25" s="162" t="s">
        <v>170</v>
      </c>
      <c r="H25" s="162" t="s">
        <v>171</v>
      </c>
      <c r="I25" s="162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68" t="s">
        <v>142</v>
      </c>
      <c r="B26" s="168"/>
      <c r="C26" s="79"/>
      <c r="D26" s="79"/>
      <c r="E26" s="79"/>
      <c r="F26" s="80"/>
      <c r="G26" s="168" t="s">
        <v>173</v>
      </c>
      <c r="H26" s="168" t="s">
        <v>174</v>
      </c>
      <c r="I26" s="168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68"/>
      <c r="B27" s="168"/>
      <c r="C27" s="79"/>
      <c r="D27" s="79"/>
      <c r="E27" s="79"/>
      <c r="F27" s="80"/>
      <c r="G27" s="168" t="s">
        <v>177</v>
      </c>
      <c r="H27" s="168" t="s">
        <v>178</v>
      </c>
      <c r="I27" s="168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162" t="s">
        <v>135</v>
      </c>
      <c r="B36" s="236" t="s">
        <v>169</v>
      </c>
      <c r="C36" s="237"/>
      <c r="D36" s="237"/>
      <c r="E36" s="237"/>
      <c r="F36" s="238"/>
      <c r="G36" s="162" t="s">
        <v>181</v>
      </c>
      <c r="H36" s="162" t="s">
        <v>171</v>
      </c>
      <c r="I36" s="162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68" t="s">
        <v>142</v>
      </c>
      <c r="B37" s="168"/>
      <c r="C37" s="79"/>
      <c r="D37" s="79"/>
      <c r="E37" s="79"/>
      <c r="F37" s="80"/>
      <c r="G37" s="168" t="s">
        <v>174</v>
      </c>
      <c r="H37" s="168" t="s">
        <v>183</v>
      </c>
      <c r="I37" s="168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68"/>
      <c r="B38" s="168"/>
      <c r="C38" s="79"/>
      <c r="D38" s="79"/>
      <c r="E38" s="79"/>
      <c r="F38" s="80"/>
      <c r="G38" s="168" t="s">
        <v>185</v>
      </c>
      <c r="H38" s="168" t="s">
        <v>186</v>
      </c>
      <c r="I38" s="168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162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162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68" t="s">
        <v>142</v>
      </c>
      <c r="B50" s="168"/>
      <c r="C50" s="169"/>
      <c r="D50" s="79"/>
      <c r="E50" s="79"/>
      <c r="F50" s="169"/>
      <c r="G50" s="169"/>
      <c r="H50" s="170"/>
      <c r="I50" s="168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68"/>
      <c r="B51" s="168"/>
      <c r="C51" s="169"/>
      <c r="D51" s="79"/>
      <c r="E51" s="79"/>
      <c r="F51" s="169"/>
      <c r="G51" s="169"/>
      <c r="H51" s="170"/>
      <c r="I51" s="168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159">
        <v>1</v>
      </c>
      <c r="B53" s="233">
        <v>2</v>
      </c>
      <c r="C53" s="234"/>
      <c r="D53" s="234"/>
      <c r="E53" s="234"/>
      <c r="F53" s="234"/>
      <c r="G53" s="234"/>
      <c r="H53" s="235"/>
      <c r="I53" s="159">
        <v>3</v>
      </c>
      <c r="J53" s="70">
        <v>4</v>
      </c>
      <c r="K53" s="56"/>
      <c r="L53" s="54"/>
      <c r="M53" s="54"/>
      <c r="N53" s="54"/>
    </row>
    <row r="54" spans="1:14" x14ac:dyDescent="0.25">
      <c r="A54" s="159">
        <v>1</v>
      </c>
      <c r="B54" s="165" t="s">
        <v>200</v>
      </c>
      <c r="C54" s="160"/>
      <c r="D54" s="166"/>
      <c r="E54" s="166"/>
      <c r="F54" s="160"/>
      <c r="G54" s="160"/>
      <c r="H54" s="161"/>
      <c r="I54" s="159" t="s">
        <v>167</v>
      </c>
      <c r="J54" s="73"/>
      <c r="K54" s="56"/>
      <c r="L54" s="54"/>
      <c r="M54" s="54"/>
      <c r="N54" s="54"/>
    </row>
    <row r="55" spans="1:14" x14ac:dyDescent="0.25">
      <c r="A55" s="162" t="s">
        <v>201</v>
      </c>
      <c r="B55" s="94" t="s">
        <v>29</v>
      </c>
      <c r="C55" s="169"/>
      <c r="D55" s="79"/>
      <c r="E55" s="79"/>
      <c r="F55" s="169"/>
      <c r="G55" s="169"/>
      <c r="H55" s="169"/>
      <c r="I55" s="162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69"/>
      <c r="D56" s="79"/>
      <c r="E56" s="79"/>
      <c r="F56" s="169"/>
      <c r="G56" s="169"/>
      <c r="H56" s="169"/>
      <c r="I56" s="73">
        <v>0</v>
      </c>
      <c r="J56" s="73">
        <v>0</v>
      </c>
      <c r="K56" s="56"/>
      <c r="L56" s="54"/>
      <c r="M56" s="54"/>
      <c r="N56" s="54"/>
    </row>
    <row r="57" spans="1:14" x14ac:dyDescent="0.25">
      <c r="A57" s="159" t="s">
        <v>203</v>
      </c>
      <c r="B57" s="165" t="s">
        <v>204</v>
      </c>
      <c r="C57" s="160"/>
      <c r="D57" s="166"/>
      <c r="E57" s="166"/>
      <c r="F57" s="160"/>
      <c r="G57" s="160"/>
      <c r="H57" s="161"/>
      <c r="I57" s="159"/>
      <c r="J57" s="73"/>
      <c r="K57" s="56"/>
      <c r="L57" s="54"/>
      <c r="M57" s="54"/>
      <c r="N57" s="54"/>
    </row>
    <row r="58" spans="1:14" x14ac:dyDescent="0.25">
      <c r="A58" s="162" t="s">
        <v>205</v>
      </c>
      <c r="B58" s="95" t="s">
        <v>206</v>
      </c>
      <c r="C58" s="163"/>
      <c r="D58" s="97"/>
      <c r="E58" s="97"/>
      <c r="F58" s="163"/>
      <c r="G58" s="163"/>
      <c r="H58" s="164"/>
      <c r="I58" s="162"/>
      <c r="J58" s="73"/>
      <c r="K58" s="56"/>
      <c r="L58" s="54"/>
      <c r="M58" s="54"/>
      <c r="N58" s="54"/>
    </row>
    <row r="59" spans="1:14" x14ac:dyDescent="0.25">
      <c r="A59" s="162">
        <v>2</v>
      </c>
      <c r="B59" s="95" t="s">
        <v>207</v>
      </c>
      <c r="C59" s="163"/>
      <c r="D59" s="97"/>
      <c r="E59" s="97"/>
      <c r="F59" s="163"/>
      <c r="G59" s="163"/>
      <c r="H59" s="164"/>
      <c r="I59" s="162" t="s">
        <v>167</v>
      </c>
      <c r="J59" s="73"/>
      <c r="K59" s="56"/>
      <c r="L59" s="54"/>
      <c r="M59" s="54"/>
      <c r="N59" s="54"/>
    </row>
    <row r="60" spans="1:14" x14ac:dyDescent="0.25">
      <c r="A60" s="162" t="s">
        <v>208</v>
      </c>
      <c r="B60" s="95" t="s">
        <v>29</v>
      </c>
      <c r="C60" s="163"/>
      <c r="D60" s="97"/>
      <c r="E60" s="97"/>
      <c r="F60" s="163"/>
      <c r="G60" s="163"/>
      <c r="H60" s="164"/>
      <c r="I60" s="162"/>
      <c r="J60" s="73"/>
      <c r="K60" s="56"/>
      <c r="L60" s="54"/>
      <c r="M60" s="54"/>
      <c r="N60" s="54"/>
    </row>
    <row r="61" spans="1:14" x14ac:dyDescent="0.25">
      <c r="A61" s="168"/>
      <c r="B61" s="94" t="s">
        <v>209</v>
      </c>
      <c r="C61" s="169"/>
      <c r="D61" s="79"/>
      <c r="E61" s="79"/>
      <c r="F61" s="169"/>
      <c r="G61" s="169"/>
      <c r="H61" s="170"/>
      <c r="I61" s="73">
        <v>0</v>
      </c>
      <c r="J61" s="73">
        <v>0</v>
      </c>
      <c r="K61" s="56"/>
      <c r="L61" s="54"/>
      <c r="M61" s="54"/>
      <c r="N61" s="54"/>
    </row>
    <row r="62" spans="1:14" x14ac:dyDescent="0.25">
      <c r="A62" s="162" t="s">
        <v>210</v>
      </c>
      <c r="B62" s="95" t="s">
        <v>211</v>
      </c>
      <c r="C62" s="163"/>
      <c r="D62" s="97"/>
      <c r="E62" s="97"/>
      <c r="F62" s="163"/>
      <c r="G62" s="163"/>
      <c r="H62" s="164"/>
      <c r="I62" s="73"/>
      <c r="J62" s="73"/>
      <c r="K62" s="56"/>
      <c r="L62" s="54"/>
      <c r="M62" s="54"/>
      <c r="N62" s="54"/>
    </row>
    <row r="63" spans="1:14" x14ac:dyDescent="0.25">
      <c r="A63" s="162" t="s">
        <v>212</v>
      </c>
      <c r="B63" s="95" t="s">
        <v>213</v>
      </c>
      <c r="C63" s="163"/>
      <c r="D63" s="97"/>
      <c r="E63" s="97"/>
      <c r="F63" s="163"/>
      <c r="G63" s="163"/>
      <c r="H63" s="164"/>
      <c r="I63" s="73">
        <v>0</v>
      </c>
      <c r="J63" s="73">
        <v>0</v>
      </c>
      <c r="K63" s="56"/>
      <c r="L63" s="54"/>
      <c r="M63" s="54"/>
      <c r="N63" s="54"/>
    </row>
    <row r="64" spans="1:14" x14ac:dyDescent="0.25">
      <c r="A64" s="162" t="s">
        <v>214</v>
      </c>
      <c r="B64" s="95" t="s">
        <v>215</v>
      </c>
      <c r="C64" s="163"/>
      <c r="D64" s="97"/>
      <c r="E64" s="97"/>
      <c r="F64" s="163"/>
      <c r="G64" s="163"/>
      <c r="H64" s="164"/>
      <c r="I64" s="73"/>
      <c r="J64" s="73"/>
      <c r="K64" s="56"/>
      <c r="L64" s="54"/>
      <c r="M64" s="54"/>
      <c r="N64" s="54"/>
    </row>
    <row r="65" spans="1:14" x14ac:dyDescent="0.25">
      <c r="A65" s="162" t="s">
        <v>216</v>
      </c>
      <c r="B65" s="95" t="s">
        <v>215</v>
      </c>
      <c r="C65" s="163"/>
      <c r="D65" s="97"/>
      <c r="E65" s="97"/>
      <c r="F65" s="163"/>
      <c r="G65" s="163"/>
      <c r="H65" s="164"/>
      <c r="I65" s="73"/>
      <c r="J65" s="73"/>
      <c r="K65" s="56"/>
      <c r="L65" s="54"/>
      <c r="M65" s="54"/>
      <c r="N65" s="54"/>
    </row>
    <row r="66" spans="1:14" x14ac:dyDescent="0.25">
      <c r="A66" s="162">
        <v>3</v>
      </c>
      <c r="B66" s="95" t="s">
        <v>217</v>
      </c>
      <c r="C66" s="163"/>
      <c r="D66" s="97"/>
      <c r="E66" s="97"/>
      <c r="F66" s="163"/>
      <c r="G66" s="163"/>
      <c r="H66" s="164"/>
      <c r="I66" s="73">
        <v>0</v>
      </c>
      <c r="J66" s="73">
        <v>0</v>
      </c>
      <c r="K66" s="56"/>
      <c r="L66" s="54"/>
      <c r="M66" s="54"/>
      <c r="N66" s="54"/>
    </row>
    <row r="67" spans="1:14" x14ac:dyDescent="0.25">
      <c r="A67" s="159"/>
      <c r="B67" s="159" t="s">
        <v>166</v>
      </c>
      <c r="C67" s="160"/>
      <c r="D67" s="166"/>
      <c r="E67" s="166"/>
      <c r="F67" s="160"/>
      <c r="G67" s="160"/>
      <c r="H67" s="161"/>
      <c r="I67" s="159" t="s">
        <v>167</v>
      </c>
      <c r="J67" s="73"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67"/>
      <c r="C71" s="99"/>
      <c r="D71" s="59" t="s">
        <v>362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67"/>
      <c r="C73" s="99"/>
      <c r="D73" s="242" t="s">
        <v>361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26.25" customHeight="1" x14ac:dyDescent="0.25">
      <c r="A74" s="100"/>
      <c r="B74" s="167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162" t="s">
        <v>135</v>
      </c>
      <c r="B77" s="236" t="s">
        <v>169</v>
      </c>
      <c r="C77" s="237"/>
      <c r="D77" s="237"/>
      <c r="E77" s="237"/>
      <c r="F77" s="238"/>
      <c r="G77" s="162" t="s">
        <v>171</v>
      </c>
      <c r="H77" s="162" t="s">
        <v>171</v>
      </c>
      <c r="I77" s="162" t="s">
        <v>223</v>
      </c>
      <c r="J77" s="162" t="s">
        <v>172</v>
      </c>
      <c r="K77" s="56"/>
      <c r="L77" s="54"/>
      <c r="M77" s="54"/>
      <c r="N77" s="54"/>
    </row>
    <row r="78" spans="1:14" x14ac:dyDescent="0.25">
      <c r="A78" s="168" t="s">
        <v>142</v>
      </c>
      <c r="B78" s="244"/>
      <c r="C78" s="245"/>
      <c r="D78" s="245"/>
      <c r="E78" s="245"/>
      <c r="F78" s="246"/>
      <c r="G78" s="168" t="s">
        <v>224</v>
      </c>
      <c r="H78" s="168" t="s">
        <v>225</v>
      </c>
      <c r="I78" s="168" t="s">
        <v>226</v>
      </c>
      <c r="J78" s="168" t="s">
        <v>176</v>
      </c>
      <c r="K78" s="56"/>
      <c r="L78" s="54"/>
      <c r="M78" s="54"/>
      <c r="N78" s="54"/>
    </row>
    <row r="79" spans="1:14" x14ac:dyDescent="0.25">
      <c r="A79" s="168"/>
      <c r="B79" s="244"/>
      <c r="C79" s="245"/>
      <c r="D79" s="245"/>
      <c r="E79" s="245"/>
      <c r="F79" s="246"/>
      <c r="G79" s="168"/>
      <c r="H79" s="168" t="s">
        <v>227</v>
      </c>
      <c r="I79" s="168" t="s">
        <v>179</v>
      </c>
      <c r="J79" s="168"/>
      <c r="K79" s="56"/>
      <c r="L79" s="54"/>
      <c r="M79" s="54"/>
      <c r="N79" s="54"/>
    </row>
    <row r="80" spans="1:14" x14ac:dyDescent="0.25">
      <c r="A80" s="159">
        <v>1</v>
      </c>
      <c r="B80" s="250">
        <v>2</v>
      </c>
      <c r="C80" s="251"/>
      <c r="D80" s="251"/>
      <c r="E80" s="251"/>
      <c r="F80" s="252"/>
      <c r="G80" s="159">
        <v>3</v>
      </c>
      <c r="H80" s="159">
        <v>4</v>
      </c>
      <c r="I80" s="159">
        <v>5</v>
      </c>
      <c r="J80" s="159">
        <v>6</v>
      </c>
      <c r="K80" s="56"/>
      <c r="L80" s="54"/>
      <c r="M80" s="54"/>
      <c r="N80" s="54"/>
    </row>
    <row r="81" spans="1:14" x14ac:dyDescent="0.25">
      <c r="A81" s="159">
        <v>1</v>
      </c>
      <c r="B81" s="247"/>
      <c r="C81" s="248"/>
      <c r="D81" s="248"/>
      <c r="E81" s="248"/>
      <c r="F81" s="249"/>
      <c r="G81" s="159"/>
      <c r="H81" s="159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159">
        <v>2</v>
      </c>
      <c r="B82" s="247"/>
      <c r="C82" s="248"/>
      <c r="D82" s="248"/>
      <c r="E82" s="248"/>
      <c r="F82" s="249"/>
      <c r="G82" s="159"/>
      <c r="H82" s="159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159">
        <v>3</v>
      </c>
      <c r="B83" s="247"/>
      <c r="C83" s="248"/>
      <c r="D83" s="248"/>
      <c r="E83" s="248"/>
      <c r="F83" s="249"/>
      <c r="G83" s="159"/>
      <c r="H83" s="159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159">
        <v>4</v>
      </c>
      <c r="B84" s="247"/>
      <c r="C84" s="248"/>
      <c r="D84" s="248"/>
      <c r="E84" s="248"/>
      <c r="F84" s="249"/>
      <c r="G84" s="159"/>
      <c r="H84" s="159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159" t="s">
        <v>167</v>
      </c>
      <c r="H85" s="159" t="s">
        <v>167</v>
      </c>
      <c r="I85" s="159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162" t="s">
        <v>135</v>
      </c>
      <c r="B89" s="236" t="s">
        <v>169</v>
      </c>
      <c r="C89" s="237"/>
      <c r="D89" s="237"/>
      <c r="E89" s="237"/>
      <c r="F89" s="237"/>
      <c r="G89" s="238"/>
      <c r="H89" s="162" t="s">
        <v>171</v>
      </c>
      <c r="I89" s="162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68" t="s">
        <v>142</v>
      </c>
      <c r="B90" s="168"/>
      <c r="C90" s="169"/>
      <c r="D90" s="169"/>
      <c r="E90" s="169"/>
      <c r="F90" s="169"/>
      <c r="G90" s="169"/>
      <c r="H90" s="168" t="s">
        <v>230</v>
      </c>
      <c r="I90" s="168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68"/>
      <c r="B91" s="168"/>
      <c r="C91" s="169"/>
      <c r="D91" s="169"/>
      <c r="E91" s="169"/>
      <c r="F91" s="169"/>
      <c r="G91" s="169"/>
      <c r="H91" s="168" t="s">
        <v>232</v>
      </c>
      <c r="I91" s="168" t="s">
        <v>179</v>
      </c>
      <c r="J91" s="68"/>
      <c r="K91" s="56"/>
      <c r="L91" s="54"/>
      <c r="M91" s="54"/>
      <c r="N91" s="54"/>
    </row>
    <row r="92" spans="1:14" x14ac:dyDescent="0.25">
      <c r="A92" s="159">
        <v>1</v>
      </c>
      <c r="B92" s="233">
        <v>2</v>
      </c>
      <c r="C92" s="234"/>
      <c r="D92" s="234"/>
      <c r="E92" s="234"/>
      <c r="F92" s="234"/>
      <c r="G92" s="235"/>
      <c r="H92" s="159">
        <v>3</v>
      </c>
      <c r="I92" s="159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67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162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162" t="s">
        <v>234</v>
      </c>
      <c r="I99" s="162" t="s">
        <v>235</v>
      </c>
      <c r="J99" s="162" t="s">
        <v>172</v>
      </c>
      <c r="K99" s="56"/>
      <c r="L99" s="54"/>
      <c r="M99" s="54"/>
      <c r="N99" s="54"/>
    </row>
    <row r="100" spans="1:14" x14ac:dyDescent="0.25">
      <c r="A100" s="168" t="s">
        <v>142</v>
      </c>
      <c r="B100" s="236"/>
      <c r="C100" s="237"/>
      <c r="D100" s="237"/>
      <c r="E100" s="237"/>
      <c r="F100" s="236" t="s">
        <v>236</v>
      </c>
      <c r="G100" s="238"/>
      <c r="H100" s="168" t="s">
        <v>237</v>
      </c>
      <c r="I100" s="168" t="s">
        <v>220</v>
      </c>
      <c r="J100" s="168" t="s">
        <v>238</v>
      </c>
      <c r="K100" s="56"/>
      <c r="L100" s="54"/>
      <c r="M100" s="54"/>
      <c r="N100" s="54"/>
    </row>
    <row r="101" spans="1:14" x14ac:dyDescent="0.25">
      <c r="A101" s="168"/>
      <c r="B101" s="236"/>
      <c r="C101" s="237"/>
      <c r="D101" s="237"/>
      <c r="E101" s="237"/>
      <c r="F101" s="236" t="s">
        <v>239</v>
      </c>
      <c r="G101" s="238"/>
      <c r="H101" s="168" t="s">
        <v>240</v>
      </c>
      <c r="I101" s="168"/>
      <c r="J101" s="168"/>
      <c r="K101" s="56"/>
      <c r="L101" s="54"/>
      <c r="M101" s="54"/>
      <c r="N101" s="54"/>
    </row>
    <row r="102" spans="1:14" x14ac:dyDescent="0.25">
      <c r="A102" s="159">
        <v>1</v>
      </c>
      <c r="B102" s="250">
        <v>2</v>
      </c>
      <c r="C102" s="251"/>
      <c r="D102" s="251"/>
      <c r="E102" s="251"/>
      <c r="F102" s="233">
        <v>3</v>
      </c>
      <c r="G102" s="235"/>
      <c r="H102" s="159">
        <v>4</v>
      </c>
      <c r="I102" s="159">
        <v>5</v>
      </c>
      <c r="J102" s="159">
        <v>6</v>
      </c>
      <c r="K102" s="56"/>
      <c r="L102" s="118"/>
      <c r="M102" s="54"/>
      <c r="N102" s="54"/>
    </row>
    <row r="103" spans="1:14" x14ac:dyDescent="0.25">
      <c r="A103" s="159">
        <v>1</v>
      </c>
      <c r="B103" s="112"/>
      <c r="C103" s="114"/>
      <c r="D103" s="114"/>
      <c r="E103" s="114"/>
      <c r="F103" s="115"/>
      <c r="G103" s="171"/>
      <c r="H103" s="84"/>
      <c r="I103" s="159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159">
        <v>2</v>
      </c>
      <c r="B104" s="112"/>
      <c r="C104" s="114"/>
      <c r="D104" s="114"/>
      <c r="E104" s="114"/>
      <c r="F104" s="115"/>
      <c r="G104" s="171"/>
      <c r="H104" s="84"/>
      <c r="I104" s="159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159">
        <v>3</v>
      </c>
      <c r="B105" s="112"/>
      <c r="C105" s="114"/>
      <c r="D105" s="114"/>
      <c r="E105" s="114"/>
      <c r="F105" s="115"/>
      <c r="G105" s="171"/>
      <c r="H105" s="84"/>
      <c r="I105" s="159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159">
        <v>4</v>
      </c>
      <c r="B106" s="112"/>
      <c r="C106" s="114"/>
      <c r="D106" s="114"/>
      <c r="E106" s="114"/>
      <c r="F106" s="115"/>
      <c r="G106" s="171"/>
      <c r="H106" s="84"/>
      <c r="I106" s="159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71"/>
      <c r="H107" s="159" t="s">
        <v>167</v>
      </c>
      <c r="I107" s="159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162" t="s">
        <v>135</v>
      </c>
      <c r="B111" s="236" t="s">
        <v>218</v>
      </c>
      <c r="C111" s="237"/>
      <c r="D111" s="237"/>
      <c r="E111" s="237"/>
      <c r="F111" s="237"/>
      <c r="G111" s="238"/>
      <c r="H111" s="162" t="s">
        <v>171</v>
      </c>
      <c r="I111" s="162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68" t="s">
        <v>142</v>
      </c>
      <c r="B112" s="168"/>
      <c r="C112" s="169"/>
      <c r="D112" s="169"/>
      <c r="E112" s="169"/>
      <c r="F112" s="169"/>
      <c r="G112" s="169"/>
      <c r="H112" s="168"/>
      <c r="I112" s="168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68"/>
      <c r="B113" s="168"/>
      <c r="C113" s="169"/>
      <c r="D113" s="169"/>
      <c r="E113" s="169"/>
      <c r="F113" s="169"/>
      <c r="G113" s="169"/>
      <c r="H113" s="168"/>
      <c r="I113" s="168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159">
        <v>1</v>
      </c>
      <c r="B114" s="233">
        <v>2</v>
      </c>
      <c r="C114" s="234"/>
      <c r="D114" s="234"/>
      <c r="E114" s="234"/>
      <c r="F114" s="234"/>
      <c r="G114" s="235"/>
      <c r="H114" s="159">
        <v>3</v>
      </c>
      <c r="I114" s="159">
        <v>4</v>
      </c>
      <c r="J114" s="70">
        <v>5</v>
      </c>
      <c r="K114" s="56"/>
      <c r="L114" s="54"/>
      <c r="M114" s="54"/>
      <c r="N114" s="54"/>
    </row>
    <row r="115" spans="1:14" x14ac:dyDescent="0.25">
      <c r="A115" s="159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159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159"/>
      <c r="B117" s="112" t="s">
        <v>166</v>
      </c>
      <c r="C117" s="114"/>
      <c r="D117" s="114"/>
      <c r="E117" s="114"/>
      <c r="F117" s="114"/>
      <c r="G117" s="114"/>
      <c r="H117" s="159" t="s">
        <v>167</v>
      </c>
      <c r="I117" s="159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162" t="s">
        <v>135</v>
      </c>
      <c r="B121" s="236" t="s">
        <v>169</v>
      </c>
      <c r="C121" s="237"/>
      <c r="D121" s="237"/>
      <c r="E121" s="237"/>
      <c r="F121" s="237"/>
      <c r="G121" s="238"/>
      <c r="H121" s="162" t="s">
        <v>247</v>
      </c>
      <c r="I121" s="162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68" t="s">
        <v>142</v>
      </c>
      <c r="B122" s="168"/>
      <c r="C122" s="169"/>
      <c r="D122" s="169"/>
      <c r="E122" s="169"/>
      <c r="F122" s="169"/>
      <c r="G122" s="169"/>
      <c r="H122" s="168"/>
      <c r="I122" s="168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68"/>
      <c r="B123" s="168"/>
      <c r="C123" s="169"/>
      <c r="D123" s="169"/>
      <c r="E123" s="169"/>
      <c r="F123" s="169"/>
      <c r="G123" s="169"/>
      <c r="H123" s="168"/>
      <c r="I123" s="168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159">
        <v>1</v>
      </c>
      <c r="B124" s="233">
        <v>2</v>
      </c>
      <c r="C124" s="234"/>
      <c r="D124" s="234"/>
      <c r="E124" s="234"/>
      <c r="F124" s="234"/>
      <c r="G124" s="235"/>
      <c r="H124" s="159">
        <v>3</v>
      </c>
      <c r="I124" s="159">
        <v>4</v>
      </c>
      <c r="J124" s="70">
        <v>5</v>
      </c>
      <c r="K124" s="56"/>
      <c r="L124" s="54"/>
      <c r="M124" s="54"/>
      <c r="N124" s="54"/>
    </row>
    <row r="125" spans="1:14" x14ac:dyDescent="0.25">
      <c r="A125" s="159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159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159"/>
      <c r="B127" s="112" t="s">
        <v>166</v>
      </c>
      <c r="C127" s="114"/>
      <c r="D127" s="114"/>
      <c r="E127" s="114"/>
      <c r="F127" s="114"/>
      <c r="G127" s="114"/>
      <c r="H127" s="159" t="s">
        <v>167</v>
      </c>
      <c r="I127" s="159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162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162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68" t="s">
        <v>142</v>
      </c>
      <c r="B132" s="168"/>
      <c r="C132" s="169"/>
      <c r="D132" s="169"/>
      <c r="E132" s="169"/>
      <c r="F132" s="169"/>
      <c r="G132" s="169"/>
      <c r="H132" s="120"/>
      <c r="I132" s="168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68"/>
      <c r="B133" s="168"/>
      <c r="C133" s="169"/>
      <c r="D133" s="169"/>
      <c r="E133" s="169"/>
      <c r="F133" s="169"/>
      <c r="G133" s="169"/>
      <c r="H133" s="121"/>
      <c r="I133" s="168"/>
      <c r="J133" s="68"/>
      <c r="K133" s="56"/>
      <c r="L133" s="54"/>
      <c r="M133" s="54"/>
      <c r="N133" s="54"/>
    </row>
    <row r="134" spans="1:14" x14ac:dyDescent="0.25">
      <c r="A134" s="159">
        <v>1</v>
      </c>
      <c r="B134" s="233">
        <v>2</v>
      </c>
      <c r="C134" s="234"/>
      <c r="D134" s="234"/>
      <c r="E134" s="234"/>
      <c r="F134" s="234"/>
      <c r="G134" s="234"/>
      <c r="H134" s="235"/>
      <c r="I134" s="159">
        <v>3</v>
      </c>
      <c r="J134" s="70">
        <v>4</v>
      </c>
      <c r="K134" s="56"/>
      <c r="L134" s="54"/>
      <c r="M134" s="54"/>
      <c r="N134" s="54"/>
    </row>
    <row r="135" spans="1:14" x14ac:dyDescent="0.25">
      <c r="A135" s="159">
        <v>1</v>
      </c>
      <c r="B135" s="112"/>
      <c r="C135" s="114"/>
      <c r="D135" s="114"/>
      <c r="E135" s="114"/>
      <c r="F135" s="114"/>
      <c r="G135" s="114"/>
      <c r="H135" s="114"/>
      <c r="I135" s="119">
        <v>1</v>
      </c>
      <c r="J135" s="84"/>
      <c r="K135" s="56"/>
      <c r="L135" s="54"/>
      <c r="M135" s="54"/>
      <c r="N135" s="54"/>
    </row>
    <row r="136" spans="1:14" x14ac:dyDescent="0.25">
      <c r="A136" s="159">
        <v>2</v>
      </c>
      <c r="B136" s="112"/>
      <c r="C136" s="114"/>
      <c r="D136" s="114"/>
      <c r="E136" s="114"/>
      <c r="F136" s="114"/>
      <c r="G136" s="114"/>
      <c r="H136" s="114"/>
      <c r="I136" s="119">
        <v>1</v>
      </c>
      <c r="J136" s="84"/>
      <c r="K136" s="56"/>
      <c r="L136" s="54"/>
      <c r="M136" s="54"/>
      <c r="N136" s="54"/>
    </row>
    <row r="137" spans="1:14" x14ac:dyDescent="0.25">
      <c r="A137" s="159"/>
      <c r="B137" s="112" t="s">
        <v>166</v>
      </c>
      <c r="C137" s="114"/>
      <c r="D137" s="114"/>
      <c r="E137" s="114"/>
      <c r="F137" s="114"/>
      <c r="G137" s="114"/>
      <c r="H137" s="114"/>
      <c r="I137" s="159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162" t="s">
        <v>135</v>
      </c>
      <c r="B141" s="236" t="s">
        <v>169</v>
      </c>
      <c r="C141" s="237"/>
      <c r="D141" s="237"/>
      <c r="E141" s="237"/>
      <c r="F141" s="237"/>
      <c r="G141" s="238"/>
      <c r="H141" s="162" t="s">
        <v>171</v>
      </c>
      <c r="I141" s="162" t="s">
        <v>255</v>
      </c>
      <c r="J141" s="162" t="s">
        <v>172</v>
      </c>
    </row>
    <row r="142" spans="1:14" x14ac:dyDescent="0.25">
      <c r="A142" s="168" t="s">
        <v>142</v>
      </c>
      <c r="B142" s="168"/>
      <c r="C142" s="169"/>
      <c r="D142" s="169"/>
      <c r="E142" s="169"/>
      <c r="F142" s="169"/>
      <c r="G142" s="169"/>
      <c r="H142" s="168"/>
      <c r="I142" s="168" t="s">
        <v>256</v>
      </c>
      <c r="J142" s="168" t="s">
        <v>219</v>
      </c>
    </row>
    <row r="143" spans="1:14" x14ac:dyDescent="0.25">
      <c r="A143" s="168"/>
      <c r="B143" s="168"/>
      <c r="C143" s="169"/>
      <c r="D143" s="169"/>
      <c r="E143" s="169"/>
      <c r="F143" s="169"/>
      <c r="G143" s="169"/>
      <c r="H143" s="168"/>
      <c r="I143" s="168" t="s">
        <v>179</v>
      </c>
      <c r="J143" s="168"/>
    </row>
    <row r="144" spans="1:14" x14ac:dyDescent="0.25">
      <c r="A144" s="159">
        <v>1</v>
      </c>
      <c r="B144" s="233">
        <v>2</v>
      </c>
      <c r="C144" s="234"/>
      <c r="D144" s="234"/>
      <c r="E144" s="234"/>
      <c r="F144" s="234"/>
      <c r="G144" s="235"/>
      <c r="H144" s="159">
        <v>3</v>
      </c>
      <c r="I144" s="159">
        <v>4</v>
      </c>
      <c r="J144" s="159">
        <v>5</v>
      </c>
    </row>
    <row r="145" spans="1:10" x14ac:dyDescent="0.25">
      <c r="A145" s="159">
        <v>1</v>
      </c>
      <c r="B145" s="109" t="s">
        <v>283</v>
      </c>
      <c r="C145" s="111"/>
      <c r="D145" s="111"/>
      <c r="E145" s="111"/>
      <c r="F145" s="111"/>
      <c r="G145" s="111"/>
      <c r="H145" s="84">
        <v>130</v>
      </c>
      <c r="I145" s="84">
        <f>J145/H145</f>
        <v>21643.846153846152</v>
      </c>
      <c r="J145" s="84">
        <v>2813700</v>
      </c>
    </row>
    <row r="146" spans="1:10" x14ac:dyDescent="0.25">
      <c r="A146" s="159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 t="shared" ref="J146:J150" si="0">SUM(H146*I146)</f>
        <v>0</v>
      </c>
    </row>
    <row r="147" spans="1:10" x14ac:dyDescent="0.25">
      <c r="A147" s="159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si="0"/>
        <v>0</v>
      </c>
    </row>
    <row r="148" spans="1:10" x14ac:dyDescent="0.25">
      <c r="A148" s="159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159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159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159"/>
      <c r="B151" s="112" t="s">
        <v>166</v>
      </c>
      <c r="C151" s="114"/>
      <c r="D151" s="114"/>
      <c r="E151" s="114"/>
      <c r="F151" s="114"/>
      <c r="G151" s="114"/>
      <c r="H151" s="159" t="s">
        <v>167</v>
      </c>
      <c r="I151" s="159" t="s">
        <v>167</v>
      </c>
      <c r="J151" s="84">
        <f>J145+J146+J147+J148+J149+J150</f>
        <v>2813700</v>
      </c>
    </row>
  </sheetData>
  <mergeCells count="59">
    <mergeCell ref="B32:F32"/>
    <mergeCell ref="A1:J1"/>
    <mergeCell ref="A3:J3"/>
    <mergeCell ref="E7:J8"/>
    <mergeCell ref="A9:J9"/>
    <mergeCell ref="D11:G11"/>
    <mergeCell ref="E12:G12"/>
    <mergeCell ref="A23:J23"/>
    <mergeCell ref="B25:F25"/>
    <mergeCell ref="B29:F29"/>
    <mergeCell ref="B30:F30"/>
    <mergeCell ref="B31:F31"/>
    <mergeCell ref="A69:J69"/>
    <mergeCell ref="A34:J34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87:J87"/>
    <mergeCell ref="D73:J74"/>
    <mergeCell ref="A75:J75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111:G111"/>
    <mergeCell ref="B89:G89"/>
    <mergeCell ref="B92:G92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34:H134"/>
    <mergeCell ref="A139:J139"/>
    <mergeCell ref="B141:G141"/>
    <mergeCell ref="B144:G144"/>
    <mergeCell ref="B114:G114"/>
    <mergeCell ref="A119:J119"/>
    <mergeCell ref="B121:G121"/>
    <mergeCell ref="B124:G124"/>
    <mergeCell ref="A129:J129"/>
    <mergeCell ref="B131:H131"/>
  </mergeCells>
  <pageMargins left="0.7" right="0.7" top="0.75" bottom="0.75" header="0.3" footer="0.3"/>
  <pageSetup paperSize="9" scale="54" fitToHeight="0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51"/>
  <sheetViews>
    <sheetView view="pageBreakPreview" topLeftCell="A124" zoomScaleSheetLayoutView="100" workbookViewId="0">
      <selection activeCell="I145" sqref="I145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363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364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1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176" t="s">
        <v>135</v>
      </c>
      <c r="B11" s="176" t="s">
        <v>136</v>
      </c>
      <c r="C11" s="176" t="s">
        <v>137</v>
      </c>
      <c r="D11" s="233" t="s">
        <v>138</v>
      </c>
      <c r="E11" s="234"/>
      <c r="F11" s="234"/>
      <c r="G11" s="235"/>
      <c r="H11" s="176" t="s">
        <v>139</v>
      </c>
      <c r="I11" s="176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80" t="s">
        <v>142</v>
      </c>
      <c r="B12" s="180" t="s">
        <v>143</v>
      </c>
      <c r="C12" s="180" t="s">
        <v>144</v>
      </c>
      <c r="D12" s="176" t="s">
        <v>145</v>
      </c>
      <c r="E12" s="233" t="s">
        <v>29</v>
      </c>
      <c r="F12" s="234"/>
      <c r="G12" s="235"/>
      <c r="H12" s="180" t="s">
        <v>146</v>
      </c>
      <c r="I12" s="180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80"/>
      <c r="B13" s="180" t="s">
        <v>149</v>
      </c>
      <c r="C13" s="180" t="s">
        <v>150</v>
      </c>
      <c r="D13" s="180"/>
      <c r="E13" s="176" t="s">
        <v>151</v>
      </c>
      <c r="F13" s="176" t="s">
        <v>152</v>
      </c>
      <c r="G13" s="176" t="s">
        <v>152</v>
      </c>
      <c r="H13" s="180" t="s">
        <v>153</v>
      </c>
      <c r="I13" s="180"/>
      <c r="J13" s="68" t="s">
        <v>154</v>
      </c>
      <c r="K13" s="56"/>
      <c r="L13" s="54"/>
      <c r="M13" s="54"/>
      <c r="N13" s="54"/>
    </row>
    <row r="14" spans="1:14" x14ac:dyDescent="0.25">
      <c r="A14" s="180"/>
      <c r="B14" s="180"/>
      <c r="C14" s="180"/>
      <c r="D14" s="180"/>
      <c r="E14" s="180" t="s">
        <v>153</v>
      </c>
      <c r="F14" s="180" t="s">
        <v>155</v>
      </c>
      <c r="G14" s="180" t="s">
        <v>156</v>
      </c>
      <c r="H14" s="180" t="s">
        <v>157</v>
      </c>
      <c r="I14" s="180"/>
      <c r="J14" s="68" t="s">
        <v>158</v>
      </c>
      <c r="K14" s="56"/>
      <c r="L14" s="54"/>
      <c r="M14" s="54"/>
      <c r="N14" s="54"/>
    </row>
    <row r="15" spans="1:14" x14ac:dyDescent="0.25">
      <c r="A15" s="180"/>
      <c r="B15" s="180"/>
      <c r="C15" s="180"/>
      <c r="D15" s="180"/>
      <c r="E15" s="180" t="s">
        <v>159</v>
      </c>
      <c r="F15" s="180" t="s">
        <v>160</v>
      </c>
      <c r="G15" s="180" t="s">
        <v>160</v>
      </c>
      <c r="H15" s="180"/>
      <c r="I15" s="180"/>
      <c r="J15" s="68" t="s">
        <v>161</v>
      </c>
      <c r="K15" s="56"/>
      <c r="L15" s="54"/>
      <c r="M15" s="54"/>
      <c r="N15" s="54"/>
    </row>
    <row r="16" spans="1:14" x14ac:dyDescent="0.25">
      <c r="A16" s="172">
        <v>1</v>
      </c>
      <c r="B16" s="172">
        <v>2</v>
      </c>
      <c r="C16" s="172">
        <v>3</v>
      </c>
      <c r="D16" s="172">
        <v>4</v>
      </c>
      <c r="E16" s="172">
        <v>5</v>
      </c>
      <c r="F16" s="172">
        <v>6</v>
      </c>
      <c r="G16" s="172">
        <v>7</v>
      </c>
      <c r="H16" s="172">
        <v>8</v>
      </c>
      <c r="I16" s="172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172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172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172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172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172" t="s">
        <v>167</v>
      </c>
      <c r="D21" s="73">
        <f>+SUM(D17:D20)</f>
        <v>0</v>
      </c>
      <c r="E21" s="172" t="s">
        <v>167</v>
      </c>
      <c r="F21" s="172" t="s">
        <v>167</v>
      </c>
      <c r="G21" s="172" t="s">
        <v>167</v>
      </c>
      <c r="H21" s="76" t="s">
        <v>167</v>
      </c>
      <c r="I21" s="172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176" t="s">
        <v>135</v>
      </c>
      <c r="B25" s="236" t="s">
        <v>169</v>
      </c>
      <c r="C25" s="237"/>
      <c r="D25" s="237"/>
      <c r="E25" s="237"/>
      <c r="F25" s="238"/>
      <c r="G25" s="176" t="s">
        <v>170</v>
      </c>
      <c r="H25" s="176" t="s">
        <v>171</v>
      </c>
      <c r="I25" s="176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80" t="s">
        <v>142</v>
      </c>
      <c r="B26" s="180"/>
      <c r="C26" s="79"/>
      <c r="D26" s="79"/>
      <c r="E26" s="79"/>
      <c r="F26" s="80"/>
      <c r="G26" s="180" t="s">
        <v>173</v>
      </c>
      <c r="H26" s="180" t="s">
        <v>174</v>
      </c>
      <c r="I26" s="180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80"/>
      <c r="B27" s="180"/>
      <c r="C27" s="79"/>
      <c r="D27" s="79"/>
      <c r="E27" s="79"/>
      <c r="F27" s="80"/>
      <c r="G27" s="180" t="s">
        <v>177</v>
      </c>
      <c r="H27" s="180" t="s">
        <v>178</v>
      </c>
      <c r="I27" s="180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176" t="s">
        <v>135</v>
      </c>
      <c r="B36" s="236" t="s">
        <v>169</v>
      </c>
      <c r="C36" s="237"/>
      <c r="D36" s="237"/>
      <c r="E36" s="237"/>
      <c r="F36" s="238"/>
      <c r="G36" s="176" t="s">
        <v>181</v>
      </c>
      <c r="H36" s="176" t="s">
        <v>171</v>
      </c>
      <c r="I36" s="176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80" t="s">
        <v>142</v>
      </c>
      <c r="B37" s="180"/>
      <c r="C37" s="79"/>
      <c r="D37" s="79"/>
      <c r="E37" s="79"/>
      <c r="F37" s="80"/>
      <c r="G37" s="180" t="s">
        <v>174</v>
      </c>
      <c r="H37" s="180" t="s">
        <v>183</v>
      </c>
      <c r="I37" s="180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80"/>
      <c r="B38" s="180"/>
      <c r="C38" s="79"/>
      <c r="D38" s="79"/>
      <c r="E38" s="79"/>
      <c r="F38" s="80"/>
      <c r="G38" s="180" t="s">
        <v>185</v>
      </c>
      <c r="H38" s="180" t="s">
        <v>186</v>
      </c>
      <c r="I38" s="180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176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176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80" t="s">
        <v>142</v>
      </c>
      <c r="B50" s="180"/>
      <c r="C50" s="181"/>
      <c r="D50" s="79"/>
      <c r="E50" s="79"/>
      <c r="F50" s="181"/>
      <c r="G50" s="181"/>
      <c r="H50" s="182"/>
      <c r="I50" s="180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80"/>
      <c r="B51" s="180"/>
      <c r="C51" s="181"/>
      <c r="D51" s="79"/>
      <c r="E51" s="79"/>
      <c r="F51" s="181"/>
      <c r="G51" s="181"/>
      <c r="H51" s="182"/>
      <c r="I51" s="180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172">
        <v>1</v>
      </c>
      <c r="B53" s="233">
        <v>2</v>
      </c>
      <c r="C53" s="234"/>
      <c r="D53" s="234"/>
      <c r="E53" s="234"/>
      <c r="F53" s="234"/>
      <c r="G53" s="234"/>
      <c r="H53" s="235"/>
      <c r="I53" s="172">
        <v>3</v>
      </c>
      <c r="J53" s="70">
        <v>4</v>
      </c>
      <c r="K53" s="56"/>
      <c r="L53" s="54"/>
      <c r="M53" s="54"/>
      <c r="N53" s="54"/>
    </row>
    <row r="54" spans="1:14" x14ac:dyDescent="0.25">
      <c r="A54" s="172">
        <v>1</v>
      </c>
      <c r="B54" s="183" t="s">
        <v>200</v>
      </c>
      <c r="C54" s="173"/>
      <c r="D54" s="184"/>
      <c r="E54" s="184"/>
      <c r="F54" s="173"/>
      <c r="G54" s="173"/>
      <c r="H54" s="174"/>
      <c r="I54" s="172" t="s">
        <v>167</v>
      </c>
      <c r="J54" s="73"/>
      <c r="K54" s="56"/>
      <c r="L54" s="54"/>
      <c r="M54" s="54"/>
      <c r="N54" s="54"/>
    </row>
    <row r="55" spans="1:14" x14ac:dyDescent="0.25">
      <c r="A55" s="176" t="s">
        <v>201</v>
      </c>
      <c r="B55" s="94" t="s">
        <v>29</v>
      </c>
      <c r="C55" s="181"/>
      <c r="D55" s="79"/>
      <c r="E55" s="79"/>
      <c r="F55" s="181"/>
      <c r="G55" s="181"/>
      <c r="H55" s="181"/>
      <c r="I55" s="176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81"/>
      <c r="D56" s="79"/>
      <c r="E56" s="79"/>
      <c r="F56" s="181"/>
      <c r="G56" s="181"/>
      <c r="H56" s="181"/>
      <c r="I56" s="73">
        <v>0</v>
      </c>
      <c r="J56" s="73">
        <v>0</v>
      </c>
      <c r="K56" s="56"/>
      <c r="L56" s="54"/>
      <c r="M56" s="54"/>
      <c r="N56" s="54"/>
    </row>
    <row r="57" spans="1:14" x14ac:dyDescent="0.25">
      <c r="A57" s="172" t="s">
        <v>203</v>
      </c>
      <c r="B57" s="183" t="s">
        <v>204</v>
      </c>
      <c r="C57" s="173"/>
      <c r="D57" s="184"/>
      <c r="E57" s="184"/>
      <c r="F57" s="173"/>
      <c r="G57" s="173"/>
      <c r="H57" s="174"/>
      <c r="I57" s="172"/>
      <c r="J57" s="73"/>
      <c r="K57" s="56"/>
      <c r="L57" s="54"/>
      <c r="M57" s="54"/>
      <c r="N57" s="54"/>
    </row>
    <row r="58" spans="1:14" x14ac:dyDescent="0.25">
      <c r="A58" s="176" t="s">
        <v>205</v>
      </c>
      <c r="B58" s="95" t="s">
        <v>206</v>
      </c>
      <c r="C58" s="177"/>
      <c r="D58" s="97"/>
      <c r="E58" s="97"/>
      <c r="F58" s="177"/>
      <c r="G58" s="177"/>
      <c r="H58" s="178"/>
      <c r="I58" s="176"/>
      <c r="J58" s="73"/>
      <c r="K58" s="56"/>
      <c r="L58" s="54"/>
      <c r="M58" s="54"/>
      <c r="N58" s="54"/>
    </row>
    <row r="59" spans="1:14" x14ac:dyDescent="0.25">
      <c r="A59" s="176">
        <v>2</v>
      </c>
      <c r="B59" s="95" t="s">
        <v>207</v>
      </c>
      <c r="C59" s="177"/>
      <c r="D59" s="97"/>
      <c r="E59" s="97"/>
      <c r="F59" s="177"/>
      <c r="G59" s="177"/>
      <c r="H59" s="178"/>
      <c r="I59" s="176" t="s">
        <v>167</v>
      </c>
      <c r="J59" s="73"/>
      <c r="K59" s="56"/>
      <c r="L59" s="54"/>
      <c r="M59" s="54"/>
      <c r="N59" s="54"/>
    </row>
    <row r="60" spans="1:14" x14ac:dyDescent="0.25">
      <c r="A60" s="176" t="s">
        <v>208</v>
      </c>
      <c r="B60" s="95" t="s">
        <v>29</v>
      </c>
      <c r="C60" s="177"/>
      <c r="D60" s="97"/>
      <c r="E60" s="97"/>
      <c r="F60" s="177"/>
      <c r="G60" s="177"/>
      <c r="H60" s="178"/>
      <c r="I60" s="176"/>
      <c r="J60" s="73"/>
      <c r="K60" s="56"/>
      <c r="L60" s="54"/>
      <c r="M60" s="54"/>
      <c r="N60" s="54"/>
    </row>
    <row r="61" spans="1:14" x14ac:dyDescent="0.25">
      <c r="A61" s="180"/>
      <c r="B61" s="94" t="s">
        <v>209</v>
      </c>
      <c r="C61" s="181"/>
      <c r="D61" s="79"/>
      <c r="E61" s="79"/>
      <c r="F61" s="181"/>
      <c r="G61" s="181"/>
      <c r="H61" s="182"/>
      <c r="I61" s="73">
        <v>0</v>
      </c>
      <c r="J61" s="73">
        <v>0</v>
      </c>
      <c r="K61" s="56"/>
      <c r="L61" s="54"/>
      <c r="M61" s="54"/>
      <c r="N61" s="54"/>
    </row>
    <row r="62" spans="1:14" x14ac:dyDescent="0.25">
      <c r="A62" s="176" t="s">
        <v>210</v>
      </c>
      <c r="B62" s="95" t="s">
        <v>211</v>
      </c>
      <c r="C62" s="177"/>
      <c r="D62" s="97"/>
      <c r="E62" s="97"/>
      <c r="F62" s="177"/>
      <c r="G62" s="177"/>
      <c r="H62" s="178"/>
      <c r="I62" s="73"/>
      <c r="J62" s="73"/>
      <c r="K62" s="56"/>
      <c r="L62" s="54"/>
      <c r="M62" s="54"/>
      <c r="N62" s="54"/>
    </row>
    <row r="63" spans="1:14" x14ac:dyDescent="0.25">
      <c r="A63" s="176" t="s">
        <v>212</v>
      </c>
      <c r="B63" s="95" t="s">
        <v>213</v>
      </c>
      <c r="C63" s="177"/>
      <c r="D63" s="97"/>
      <c r="E63" s="97"/>
      <c r="F63" s="177"/>
      <c r="G63" s="177"/>
      <c r="H63" s="178"/>
      <c r="I63" s="73">
        <v>0</v>
      </c>
      <c r="J63" s="73">
        <v>0</v>
      </c>
      <c r="K63" s="56"/>
      <c r="L63" s="54"/>
      <c r="M63" s="54"/>
      <c r="N63" s="54"/>
    </row>
    <row r="64" spans="1:14" x14ac:dyDescent="0.25">
      <c r="A64" s="176" t="s">
        <v>214</v>
      </c>
      <c r="B64" s="95" t="s">
        <v>215</v>
      </c>
      <c r="C64" s="177"/>
      <c r="D64" s="97"/>
      <c r="E64" s="97"/>
      <c r="F64" s="177"/>
      <c r="G64" s="177"/>
      <c r="H64" s="178"/>
      <c r="I64" s="73"/>
      <c r="J64" s="73"/>
      <c r="K64" s="56"/>
      <c r="L64" s="54"/>
      <c r="M64" s="54"/>
      <c r="N64" s="54"/>
    </row>
    <row r="65" spans="1:14" x14ac:dyDescent="0.25">
      <c r="A65" s="176" t="s">
        <v>216</v>
      </c>
      <c r="B65" s="95" t="s">
        <v>215</v>
      </c>
      <c r="C65" s="177"/>
      <c r="D65" s="97"/>
      <c r="E65" s="97"/>
      <c r="F65" s="177"/>
      <c r="G65" s="177"/>
      <c r="H65" s="178"/>
      <c r="I65" s="73"/>
      <c r="J65" s="73"/>
      <c r="K65" s="56"/>
      <c r="L65" s="54"/>
      <c r="M65" s="54"/>
      <c r="N65" s="54"/>
    </row>
    <row r="66" spans="1:14" x14ac:dyDescent="0.25">
      <c r="A66" s="176">
        <v>3</v>
      </c>
      <c r="B66" s="95" t="s">
        <v>217</v>
      </c>
      <c r="C66" s="177"/>
      <c r="D66" s="97"/>
      <c r="E66" s="97"/>
      <c r="F66" s="177"/>
      <c r="G66" s="177"/>
      <c r="H66" s="178"/>
      <c r="I66" s="73">
        <v>0</v>
      </c>
      <c r="J66" s="73">
        <v>0</v>
      </c>
      <c r="K66" s="56"/>
      <c r="L66" s="54"/>
      <c r="M66" s="54"/>
      <c r="N66" s="54"/>
    </row>
    <row r="67" spans="1:14" x14ac:dyDescent="0.25">
      <c r="A67" s="172"/>
      <c r="B67" s="172" t="s">
        <v>166</v>
      </c>
      <c r="C67" s="173"/>
      <c r="D67" s="184"/>
      <c r="E67" s="184"/>
      <c r="F67" s="173"/>
      <c r="G67" s="173"/>
      <c r="H67" s="174"/>
      <c r="I67" s="172" t="s">
        <v>167</v>
      </c>
      <c r="J67" s="73"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75"/>
      <c r="C71" s="99"/>
      <c r="D71" s="59" t="s">
        <v>363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75"/>
      <c r="C73" s="99"/>
      <c r="D73" s="242" t="s">
        <v>364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26.25" customHeight="1" x14ac:dyDescent="0.25">
      <c r="A74" s="100"/>
      <c r="B74" s="175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176" t="s">
        <v>135</v>
      </c>
      <c r="B77" s="236" t="s">
        <v>169</v>
      </c>
      <c r="C77" s="237"/>
      <c r="D77" s="237"/>
      <c r="E77" s="237"/>
      <c r="F77" s="238"/>
      <c r="G77" s="176" t="s">
        <v>171</v>
      </c>
      <c r="H77" s="176" t="s">
        <v>171</v>
      </c>
      <c r="I77" s="176" t="s">
        <v>223</v>
      </c>
      <c r="J77" s="176" t="s">
        <v>172</v>
      </c>
      <c r="K77" s="56"/>
      <c r="L77" s="54"/>
      <c r="M77" s="54"/>
      <c r="N77" s="54"/>
    </row>
    <row r="78" spans="1:14" x14ac:dyDescent="0.25">
      <c r="A78" s="180" t="s">
        <v>142</v>
      </c>
      <c r="B78" s="244"/>
      <c r="C78" s="245"/>
      <c r="D78" s="245"/>
      <c r="E78" s="245"/>
      <c r="F78" s="246"/>
      <c r="G78" s="180" t="s">
        <v>224</v>
      </c>
      <c r="H78" s="180" t="s">
        <v>225</v>
      </c>
      <c r="I78" s="180" t="s">
        <v>226</v>
      </c>
      <c r="J78" s="180" t="s">
        <v>176</v>
      </c>
      <c r="K78" s="56"/>
      <c r="L78" s="54"/>
      <c r="M78" s="54"/>
      <c r="N78" s="54"/>
    </row>
    <row r="79" spans="1:14" x14ac:dyDescent="0.25">
      <c r="A79" s="180"/>
      <c r="B79" s="244"/>
      <c r="C79" s="245"/>
      <c r="D79" s="245"/>
      <c r="E79" s="245"/>
      <c r="F79" s="246"/>
      <c r="G79" s="180"/>
      <c r="H79" s="180" t="s">
        <v>227</v>
      </c>
      <c r="I79" s="180" t="s">
        <v>179</v>
      </c>
      <c r="J79" s="180"/>
      <c r="K79" s="56"/>
      <c r="L79" s="54"/>
      <c r="M79" s="54"/>
      <c r="N79" s="54"/>
    </row>
    <row r="80" spans="1:14" x14ac:dyDescent="0.25">
      <c r="A80" s="172">
        <v>1</v>
      </c>
      <c r="B80" s="250">
        <v>2</v>
      </c>
      <c r="C80" s="251"/>
      <c r="D80" s="251"/>
      <c r="E80" s="251"/>
      <c r="F80" s="252"/>
      <c r="G80" s="172">
        <v>3</v>
      </c>
      <c r="H80" s="172">
        <v>4</v>
      </c>
      <c r="I80" s="172">
        <v>5</v>
      </c>
      <c r="J80" s="172">
        <v>6</v>
      </c>
      <c r="K80" s="56"/>
      <c r="L80" s="54"/>
      <c r="M80" s="54"/>
      <c r="N80" s="54"/>
    </row>
    <row r="81" spans="1:14" x14ac:dyDescent="0.25">
      <c r="A81" s="172">
        <v>1</v>
      </c>
      <c r="B81" s="247"/>
      <c r="C81" s="248"/>
      <c r="D81" s="248"/>
      <c r="E81" s="248"/>
      <c r="F81" s="249"/>
      <c r="G81" s="172"/>
      <c r="H81" s="172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172">
        <v>2</v>
      </c>
      <c r="B82" s="247"/>
      <c r="C82" s="248"/>
      <c r="D82" s="248"/>
      <c r="E82" s="248"/>
      <c r="F82" s="249"/>
      <c r="G82" s="172"/>
      <c r="H82" s="172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172">
        <v>3</v>
      </c>
      <c r="B83" s="247"/>
      <c r="C83" s="248"/>
      <c r="D83" s="248"/>
      <c r="E83" s="248"/>
      <c r="F83" s="249"/>
      <c r="G83" s="172"/>
      <c r="H83" s="172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172">
        <v>4</v>
      </c>
      <c r="B84" s="247"/>
      <c r="C84" s="248"/>
      <c r="D84" s="248"/>
      <c r="E84" s="248"/>
      <c r="F84" s="249"/>
      <c r="G84" s="172"/>
      <c r="H84" s="172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172" t="s">
        <v>167</v>
      </c>
      <c r="H85" s="172" t="s">
        <v>167</v>
      </c>
      <c r="I85" s="172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176" t="s">
        <v>135</v>
      </c>
      <c r="B89" s="236" t="s">
        <v>169</v>
      </c>
      <c r="C89" s="237"/>
      <c r="D89" s="237"/>
      <c r="E89" s="237"/>
      <c r="F89" s="237"/>
      <c r="G89" s="238"/>
      <c r="H89" s="176" t="s">
        <v>171</v>
      </c>
      <c r="I89" s="176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80" t="s">
        <v>142</v>
      </c>
      <c r="B90" s="180"/>
      <c r="C90" s="181"/>
      <c r="D90" s="181"/>
      <c r="E90" s="181"/>
      <c r="F90" s="181"/>
      <c r="G90" s="181"/>
      <c r="H90" s="180" t="s">
        <v>230</v>
      </c>
      <c r="I90" s="180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80"/>
      <c r="B91" s="180"/>
      <c r="C91" s="181"/>
      <c r="D91" s="181"/>
      <c r="E91" s="181"/>
      <c r="F91" s="181"/>
      <c r="G91" s="181"/>
      <c r="H91" s="180" t="s">
        <v>232</v>
      </c>
      <c r="I91" s="180" t="s">
        <v>179</v>
      </c>
      <c r="J91" s="68"/>
      <c r="K91" s="56"/>
      <c r="L91" s="54"/>
      <c r="M91" s="54"/>
      <c r="N91" s="54"/>
    </row>
    <row r="92" spans="1:14" x14ac:dyDescent="0.25">
      <c r="A92" s="172">
        <v>1</v>
      </c>
      <c r="B92" s="233">
        <v>2</v>
      </c>
      <c r="C92" s="234"/>
      <c r="D92" s="234"/>
      <c r="E92" s="234"/>
      <c r="F92" s="234"/>
      <c r="G92" s="235"/>
      <c r="H92" s="172">
        <v>3</v>
      </c>
      <c r="I92" s="172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75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176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176" t="s">
        <v>234</v>
      </c>
      <c r="I99" s="176" t="s">
        <v>235</v>
      </c>
      <c r="J99" s="176" t="s">
        <v>172</v>
      </c>
      <c r="K99" s="56"/>
      <c r="L99" s="54"/>
      <c r="M99" s="54"/>
      <c r="N99" s="54"/>
    </row>
    <row r="100" spans="1:14" x14ac:dyDescent="0.25">
      <c r="A100" s="180" t="s">
        <v>142</v>
      </c>
      <c r="B100" s="236"/>
      <c r="C100" s="237"/>
      <c r="D100" s="237"/>
      <c r="E100" s="237"/>
      <c r="F100" s="236" t="s">
        <v>236</v>
      </c>
      <c r="G100" s="238"/>
      <c r="H100" s="180" t="s">
        <v>237</v>
      </c>
      <c r="I100" s="180" t="s">
        <v>220</v>
      </c>
      <c r="J100" s="180" t="s">
        <v>238</v>
      </c>
      <c r="K100" s="56"/>
      <c r="L100" s="54"/>
      <c r="M100" s="54"/>
      <c r="N100" s="54"/>
    </row>
    <row r="101" spans="1:14" x14ac:dyDescent="0.25">
      <c r="A101" s="180"/>
      <c r="B101" s="236"/>
      <c r="C101" s="237"/>
      <c r="D101" s="237"/>
      <c r="E101" s="237"/>
      <c r="F101" s="236" t="s">
        <v>239</v>
      </c>
      <c r="G101" s="238"/>
      <c r="H101" s="180" t="s">
        <v>240</v>
      </c>
      <c r="I101" s="180"/>
      <c r="J101" s="180"/>
      <c r="K101" s="56"/>
      <c r="L101" s="54"/>
      <c r="M101" s="54"/>
      <c r="N101" s="54"/>
    </row>
    <row r="102" spans="1:14" x14ac:dyDescent="0.25">
      <c r="A102" s="172">
        <v>1</v>
      </c>
      <c r="B102" s="250">
        <v>2</v>
      </c>
      <c r="C102" s="251"/>
      <c r="D102" s="251"/>
      <c r="E102" s="251"/>
      <c r="F102" s="233">
        <v>3</v>
      </c>
      <c r="G102" s="235"/>
      <c r="H102" s="172">
        <v>4</v>
      </c>
      <c r="I102" s="172">
        <v>5</v>
      </c>
      <c r="J102" s="172">
        <v>6</v>
      </c>
      <c r="K102" s="56"/>
      <c r="L102" s="118"/>
      <c r="M102" s="54"/>
      <c r="N102" s="54"/>
    </row>
    <row r="103" spans="1:14" x14ac:dyDescent="0.25">
      <c r="A103" s="172">
        <v>1</v>
      </c>
      <c r="B103" s="112"/>
      <c r="C103" s="114"/>
      <c r="D103" s="114"/>
      <c r="E103" s="114"/>
      <c r="F103" s="115"/>
      <c r="G103" s="179"/>
      <c r="H103" s="84"/>
      <c r="I103" s="172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172">
        <v>2</v>
      </c>
      <c r="B104" s="112"/>
      <c r="C104" s="114"/>
      <c r="D104" s="114"/>
      <c r="E104" s="114"/>
      <c r="F104" s="115"/>
      <c r="G104" s="179"/>
      <c r="H104" s="84"/>
      <c r="I104" s="172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172">
        <v>3</v>
      </c>
      <c r="B105" s="112"/>
      <c r="C105" s="114"/>
      <c r="D105" s="114"/>
      <c r="E105" s="114"/>
      <c r="F105" s="115"/>
      <c r="G105" s="179"/>
      <c r="H105" s="84"/>
      <c r="I105" s="172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172">
        <v>4</v>
      </c>
      <c r="B106" s="112"/>
      <c r="C106" s="114"/>
      <c r="D106" s="114"/>
      <c r="E106" s="114"/>
      <c r="F106" s="115"/>
      <c r="G106" s="179"/>
      <c r="H106" s="84"/>
      <c r="I106" s="172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79"/>
      <c r="H107" s="172" t="s">
        <v>167</v>
      </c>
      <c r="I107" s="172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176" t="s">
        <v>135</v>
      </c>
      <c r="B111" s="236" t="s">
        <v>218</v>
      </c>
      <c r="C111" s="237"/>
      <c r="D111" s="237"/>
      <c r="E111" s="237"/>
      <c r="F111" s="237"/>
      <c r="G111" s="238"/>
      <c r="H111" s="176" t="s">
        <v>171</v>
      </c>
      <c r="I111" s="176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80" t="s">
        <v>142</v>
      </c>
      <c r="B112" s="180"/>
      <c r="C112" s="181"/>
      <c r="D112" s="181"/>
      <c r="E112" s="181"/>
      <c r="F112" s="181"/>
      <c r="G112" s="181"/>
      <c r="H112" s="180"/>
      <c r="I112" s="180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80"/>
      <c r="B113" s="180"/>
      <c r="C113" s="181"/>
      <c r="D113" s="181"/>
      <c r="E113" s="181"/>
      <c r="F113" s="181"/>
      <c r="G113" s="181"/>
      <c r="H113" s="180"/>
      <c r="I113" s="180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172">
        <v>1</v>
      </c>
      <c r="B114" s="233">
        <v>2</v>
      </c>
      <c r="C114" s="234"/>
      <c r="D114" s="234"/>
      <c r="E114" s="234"/>
      <c r="F114" s="234"/>
      <c r="G114" s="235"/>
      <c r="H114" s="172">
        <v>3</v>
      </c>
      <c r="I114" s="172">
        <v>4</v>
      </c>
      <c r="J114" s="70">
        <v>5</v>
      </c>
      <c r="K114" s="56"/>
      <c r="L114" s="54"/>
      <c r="M114" s="54"/>
      <c r="N114" s="54"/>
    </row>
    <row r="115" spans="1:14" x14ac:dyDescent="0.25">
      <c r="A115" s="172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172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172"/>
      <c r="B117" s="112" t="s">
        <v>166</v>
      </c>
      <c r="C117" s="114"/>
      <c r="D117" s="114"/>
      <c r="E117" s="114"/>
      <c r="F117" s="114"/>
      <c r="G117" s="114"/>
      <c r="H117" s="172" t="s">
        <v>167</v>
      </c>
      <c r="I117" s="172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176" t="s">
        <v>135</v>
      </c>
      <c r="B121" s="236" t="s">
        <v>169</v>
      </c>
      <c r="C121" s="237"/>
      <c r="D121" s="237"/>
      <c r="E121" s="237"/>
      <c r="F121" s="237"/>
      <c r="G121" s="238"/>
      <c r="H121" s="176" t="s">
        <v>247</v>
      </c>
      <c r="I121" s="176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80" t="s">
        <v>142</v>
      </c>
      <c r="B122" s="180"/>
      <c r="C122" s="181"/>
      <c r="D122" s="181"/>
      <c r="E122" s="181"/>
      <c r="F122" s="181"/>
      <c r="G122" s="181"/>
      <c r="H122" s="180"/>
      <c r="I122" s="180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80"/>
      <c r="B123" s="180"/>
      <c r="C123" s="181"/>
      <c r="D123" s="181"/>
      <c r="E123" s="181"/>
      <c r="F123" s="181"/>
      <c r="G123" s="181"/>
      <c r="H123" s="180"/>
      <c r="I123" s="180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172">
        <v>1</v>
      </c>
      <c r="B124" s="233">
        <v>2</v>
      </c>
      <c r="C124" s="234"/>
      <c r="D124" s="234"/>
      <c r="E124" s="234"/>
      <c r="F124" s="234"/>
      <c r="G124" s="235"/>
      <c r="H124" s="172">
        <v>3</v>
      </c>
      <c r="I124" s="172">
        <v>4</v>
      </c>
      <c r="J124" s="70">
        <v>5</v>
      </c>
      <c r="K124" s="56"/>
      <c r="L124" s="54"/>
      <c r="M124" s="54"/>
      <c r="N124" s="54"/>
    </row>
    <row r="125" spans="1:14" x14ac:dyDescent="0.25">
      <c r="A125" s="172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172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172"/>
      <c r="B127" s="112" t="s">
        <v>166</v>
      </c>
      <c r="C127" s="114"/>
      <c r="D127" s="114"/>
      <c r="E127" s="114"/>
      <c r="F127" s="114"/>
      <c r="G127" s="114"/>
      <c r="H127" s="172" t="s">
        <v>167</v>
      </c>
      <c r="I127" s="172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176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176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80" t="s">
        <v>142</v>
      </c>
      <c r="B132" s="180"/>
      <c r="C132" s="181"/>
      <c r="D132" s="181"/>
      <c r="E132" s="181"/>
      <c r="F132" s="181"/>
      <c r="G132" s="181"/>
      <c r="H132" s="120"/>
      <c r="I132" s="180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80"/>
      <c r="B133" s="180"/>
      <c r="C133" s="181"/>
      <c r="D133" s="181"/>
      <c r="E133" s="181"/>
      <c r="F133" s="181"/>
      <c r="G133" s="181"/>
      <c r="H133" s="121"/>
      <c r="I133" s="180"/>
      <c r="J133" s="68"/>
      <c r="K133" s="56"/>
      <c r="L133" s="54"/>
      <c r="M133" s="54"/>
      <c r="N133" s="54"/>
    </row>
    <row r="134" spans="1:14" x14ac:dyDescent="0.25">
      <c r="A134" s="172">
        <v>1</v>
      </c>
      <c r="B134" s="233">
        <v>2</v>
      </c>
      <c r="C134" s="234"/>
      <c r="D134" s="234"/>
      <c r="E134" s="234"/>
      <c r="F134" s="234"/>
      <c r="G134" s="234"/>
      <c r="H134" s="235"/>
      <c r="I134" s="172">
        <v>3</v>
      </c>
      <c r="J134" s="70">
        <v>4</v>
      </c>
      <c r="K134" s="56"/>
      <c r="L134" s="54"/>
      <c r="M134" s="54"/>
      <c r="N134" s="54"/>
    </row>
    <row r="135" spans="1:14" x14ac:dyDescent="0.25">
      <c r="A135" s="172">
        <v>1</v>
      </c>
      <c r="B135" s="112"/>
      <c r="C135" s="114"/>
      <c r="D135" s="114"/>
      <c r="E135" s="114"/>
      <c r="F135" s="114"/>
      <c r="G135" s="114"/>
      <c r="H135" s="114"/>
      <c r="I135" s="119">
        <v>1</v>
      </c>
      <c r="J135" s="84"/>
      <c r="K135" s="56"/>
      <c r="L135" s="54"/>
      <c r="M135" s="54"/>
      <c r="N135" s="54"/>
    </row>
    <row r="136" spans="1:14" x14ac:dyDescent="0.25">
      <c r="A136" s="172">
        <v>2</v>
      </c>
      <c r="B136" s="112"/>
      <c r="C136" s="114"/>
      <c r="D136" s="114"/>
      <c r="E136" s="114"/>
      <c r="F136" s="114"/>
      <c r="G136" s="114"/>
      <c r="H136" s="114"/>
      <c r="I136" s="119">
        <v>1</v>
      </c>
      <c r="J136" s="84"/>
      <c r="K136" s="56"/>
      <c r="L136" s="54"/>
      <c r="M136" s="54"/>
      <c r="N136" s="54"/>
    </row>
    <row r="137" spans="1:14" x14ac:dyDescent="0.25">
      <c r="A137" s="172"/>
      <c r="B137" s="112" t="s">
        <v>166</v>
      </c>
      <c r="C137" s="114"/>
      <c r="D137" s="114"/>
      <c r="E137" s="114"/>
      <c r="F137" s="114"/>
      <c r="G137" s="114"/>
      <c r="H137" s="114"/>
      <c r="I137" s="172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176" t="s">
        <v>135</v>
      </c>
      <c r="B141" s="236" t="s">
        <v>169</v>
      </c>
      <c r="C141" s="237"/>
      <c r="D141" s="237"/>
      <c r="E141" s="237"/>
      <c r="F141" s="237"/>
      <c r="G141" s="238"/>
      <c r="H141" s="176" t="s">
        <v>171</v>
      </c>
      <c r="I141" s="176" t="s">
        <v>255</v>
      </c>
      <c r="J141" s="176" t="s">
        <v>172</v>
      </c>
    </row>
    <row r="142" spans="1:14" x14ac:dyDescent="0.25">
      <c r="A142" s="180" t="s">
        <v>142</v>
      </c>
      <c r="B142" s="180"/>
      <c r="C142" s="181"/>
      <c r="D142" s="181"/>
      <c r="E142" s="181"/>
      <c r="F142" s="181"/>
      <c r="G142" s="181"/>
      <c r="H142" s="180"/>
      <c r="I142" s="180" t="s">
        <v>256</v>
      </c>
      <c r="J142" s="180" t="s">
        <v>219</v>
      </c>
    </row>
    <row r="143" spans="1:14" x14ac:dyDescent="0.25">
      <c r="A143" s="180"/>
      <c r="B143" s="180"/>
      <c r="C143" s="181"/>
      <c r="D143" s="181"/>
      <c r="E143" s="181"/>
      <c r="F143" s="181"/>
      <c r="G143" s="181"/>
      <c r="H143" s="180"/>
      <c r="I143" s="180" t="s">
        <v>179</v>
      </c>
      <c r="J143" s="180"/>
    </row>
    <row r="144" spans="1:14" x14ac:dyDescent="0.25">
      <c r="A144" s="172">
        <v>1</v>
      </c>
      <c r="B144" s="233">
        <v>2</v>
      </c>
      <c r="C144" s="234"/>
      <c r="D144" s="234"/>
      <c r="E144" s="234"/>
      <c r="F144" s="234"/>
      <c r="G144" s="235"/>
      <c r="H144" s="172">
        <v>3</v>
      </c>
      <c r="I144" s="172">
        <v>4</v>
      </c>
      <c r="J144" s="172">
        <v>5</v>
      </c>
    </row>
    <row r="145" spans="1:10" x14ac:dyDescent="0.25">
      <c r="A145" s="172">
        <v>1</v>
      </c>
      <c r="B145" s="109" t="s">
        <v>365</v>
      </c>
      <c r="C145" s="111"/>
      <c r="D145" s="111"/>
      <c r="E145" s="111"/>
      <c r="F145" s="111"/>
      <c r="G145" s="111"/>
      <c r="H145" s="84">
        <v>10</v>
      </c>
      <c r="I145" s="84">
        <f>J145/H145</f>
        <v>239120</v>
      </c>
      <c r="J145" s="84">
        <v>2391200</v>
      </c>
    </row>
    <row r="146" spans="1:10" x14ac:dyDescent="0.25">
      <c r="A146" s="172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v>0</v>
      </c>
    </row>
    <row r="147" spans="1:10" x14ac:dyDescent="0.25">
      <c r="A147" s="172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ref="J147:J150" si="0">SUM(H147*I147)</f>
        <v>0</v>
      </c>
    </row>
    <row r="148" spans="1:10" x14ac:dyDescent="0.25">
      <c r="A148" s="172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172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172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172"/>
      <c r="B151" s="112" t="s">
        <v>166</v>
      </c>
      <c r="C151" s="114"/>
      <c r="D151" s="114"/>
      <c r="E151" s="114"/>
      <c r="F151" s="114"/>
      <c r="G151" s="114"/>
      <c r="H151" s="172" t="s">
        <v>167</v>
      </c>
      <c r="I151" s="172" t="s">
        <v>167</v>
      </c>
      <c r="J151" s="84">
        <f>J145+J146+J147+J148+J149+J150</f>
        <v>2391200</v>
      </c>
    </row>
  </sheetData>
  <mergeCells count="59">
    <mergeCell ref="B134:H134"/>
    <mergeCell ref="A139:J139"/>
    <mergeCell ref="B141:G141"/>
    <mergeCell ref="B144:G144"/>
    <mergeCell ref="B114:G114"/>
    <mergeCell ref="A119:J119"/>
    <mergeCell ref="B121:G121"/>
    <mergeCell ref="B124:G124"/>
    <mergeCell ref="A129:J129"/>
    <mergeCell ref="B131:H131"/>
    <mergeCell ref="B111:G111"/>
    <mergeCell ref="B89:G89"/>
    <mergeCell ref="B92:G92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A87:J87"/>
    <mergeCell ref="D73:J74"/>
    <mergeCell ref="A75:J75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69:J69"/>
    <mergeCell ref="A34:J34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B32:F32"/>
    <mergeCell ref="A1:J1"/>
    <mergeCell ref="A3:J3"/>
    <mergeCell ref="E7:J8"/>
    <mergeCell ref="A9:J9"/>
    <mergeCell ref="D11:G11"/>
    <mergeCell ref="E12:G12"/>
    <mergeCell ref="A23:J23"/>
    <mergeCell ref="B25:F25"/>
    <mergeCell ref="B29:F29"/>
    <mergeCell ref="B30:F30"/>
    <mergeCell ref="B31:F31"/>
  </mergeCells>
  <pageMargins left="0.7" right="0.7" top="0.75" bottom="0.75" header="0.3" footer="0.3"/>
  <pageSetup paperSize="9" scale="54" fitToHeight="0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51"/>
  <sheetViews>
    <sheetView view="pageBreakPreview" topLeftCell="A133" zoomScaleSheetLayoutView="100" workbookViewId="0">
      <selection activeCell="I145" sqref="I145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366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367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1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176" t="s">
        <v>135</v>
      </c>
      <c r="B11" s="176" t="s">
        <v>136</v>
      </c>
      <c r="C11" s="176" t="s">
        <v>137</v>
      </c>
      <c r="D11" s="233" t="s">
        <v>138</v>
      </c>
      <c r="E11" s="234"/>
      <c r="F11" s="234"/>
      <c r="G11" s="235"/>
      <c r="H11" s="176" t="s">
        <v>139</v>
      </c>
      <c r="I11" s="176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80" t="s">
        <v>142</v>
      </c>
      <c r="B12" s="180" t="s">
        <v>143</v>
      </c>
      <c r="C12" s="180" t="s">
        <v>144</v>
      </c>
      <c r="D12" s="176" t="s">
        <v>145</v>
      </c>
      <c r="E12" s="233" t="s">
        <v>29</v>
      </c>
      <c r="F12" s="234"/>
      <c r="G12" s="235"/>
      <c r="H12" s="180" t="s">
        <v>146</v>
      </c>
      <c r="I12" s="180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80"/>
      <c r="B13" s="180" t="s">
        <v>149</v>
      </c>
      <c r="C13" s="180" t="s">
        <v>150</v>
      </c>
      <c r="D13" s="180"/>
      <c r="E13" s="176" t="s">
        <v>151</v>
      </c>
      <c r="F13" s="176" t="s">
        <v>152</v>
      </c>
      <c r="G13" s="176" t="s">
        <v>152</v>
      </c>
      <c r="H13" s="180" t="s">
        <v>153</v>
      </c>
      <c r="I13" s="180"/>
      <c r="J13" s="68" t="s">
        <v>154</v>
      </c>
      <c r="K13" s="56"/>
      <c r="L13" s="54"/>
      <c r="M13" s="54"/>
      <c r="N13" s="54"/>
    </row>
    <row r="14" spans="1:14" x14ac:dyDescent="0.25">
      <c r="A14" s="180"/>
      <c r="B14" s="180"/>
      <c r="C14" s="180"/>
      <c r="D14" s="180"/>
      <c r="E14" s="180" t="s">
        <v>153</v>
      </c>
      <c r="F14" s="180" t="s">
        <v>155</v>
      </c>
      <c r="G14" s="180" t="s">
        <v>156</v>
      </c>
      <c r="H14" s="180" t="s">
        <v>157</v>
      </c>
      <c r="I14" s="180"/>
      <c r="J14" s="68" t="s">
        <v>158</v>
      </c>
      <c r="K14" s="56"/>
      <c r="L14" s="54"/>
      <c r="M14" s="54"/>
      <c r="N14" s="54"/>
    </row>
    <row r="15" spans="1:14" x14ac:dyDescent="0.25">
      <c r="A15" s="180"/>
      <c r="B15" s="180"/>
      <c r="C15" s="180"/>
      <c r="D15" s="180"/>
      <c r="E15" s="180" t="s">
        <v>159</v>
      </c>
      <c r="F15" s="180" t="s">
        <v>160</v>
      </c>
      <c r="G15" s="180" t="s">
        <v>160</v>
      </c>
      <c r="H15" s="180"/>
      <c r="I15" s="180"/>
      <c r="J15" s="68" t="s">
        <v>161</v>
      </c>
      <c r="K15" s="56"/>
      <c r="L15" s="54"/>
      <c r="M15" s="54"/>
      <c r="N15" s="54"/>
    </row>
    <row r="16" spans="1:14" x14ac:dyDescent="0.25">
      <c r="A16" s="172">
        <v>1</v>
      </c>
      <c r="B16" s="172">
        <v>2</v>
      </c>
      <c r="C16" s="172">
        <v>3</v>
      </c>
      <c r="D16" s="172">
        <v>4</v>
      </c>
      <c r="E16" s="172">
        <v>5</v>
      </c>
      <c r="F16" s="172">
        <v>6</v>
      </c>
      <c r="G16" s="172">
        <v>7</v>
      </c>
      <c r="H16" s="172">
        <v>8</v>
      </c>
      <c r="I16" s="172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172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172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172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172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172" t="s">
        <v>167</v>
      </c>
      <c r="D21" s="73">
        <f>+SUM(D17:D20)</f>
        <v>0</v>
      </c>
      <c r="E21" s="172" t="s">
        <v>167</v>
      </c>
      <c r="F21" s="172" t="s">
        <v>167</v>
      </c>
      <c r="G21" s="172" t="s">
        <v>167</v>
      </c>
      <c r="H21" s="76" t="s">
        <v>167</v>
      </c>
      <c r="I21" s="172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176" t="s">
        <v>135</v>
      </c>
      <c r="B25" s="236" t="s">
        <v>169</v>
      </c>
      <c r="C25" s="237"/>
      <c r="D25" s="237"/>
      <c r="E25" s="237"/>
      <c r="F25" s="238"/>
      <c r="G25" s="176" t="s">
        <v>170</v>
      </c>
      <c r="H25" s="176" t="s">
        <v>171</v>
      </c>
      <c r="I25" s="176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80" t="s">
        <v>142</v>
      </c>
      <c r="B26" s="180"/>
      <c r="C26" s="79"/>
      <c r="D26" s="79"/>
      <c r="E26" s="79"/>
      <c r="F26" s="80"/>
      <c r="G26" s="180" t="s">
        <v>173</v>
      </c>
      <c r="H26" s="180" t="s">
        <v>174</v>
      </c>
      <c r="I26" s="180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80"/>
      <c r="B27" s="180"/>
      <c r="C27" s="79"/>
      <c r="D27" s="79"/>
      <c r="E27" s="79"/>
      <c r="F27" s="80"/>
      <c r="G27" s="180" t="s">
        <v>177</v>
      </c>
      <c r="H27" s="180" t="s">
        <v>178</v>
      </c>
      <c r="I27" s="180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176" t="s">
        <v>135</v>
      </c>
      <c r="B36" s="236" t="s">
        <v>169</v>
      </c>
      <c r="C36" s="237"/>
      <c r="D36" s="237"/>
      <c r="E36" s="237"/>
      <c r="F36" s="238"/>
      <c r="G36" s="176" t="s">
        <v>181</v>
      </c>
      <c r="H36" s="176" t="s">
        <v>171</v>
      </c>
      <c r="I36" s="176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80" t="s">
        <v>142</v>
      </c>
      <c r="B37" s="180"/>
      <c r="C37" s="79"/>
      <c r="D37" s="79"/>
      <c r="E37" s="79"/>
      <c r="F37" s="80"/>
      <c r="G37" s="180" t="s">
        <v>174</v>
      </c>
      <c r="H37" s="180" t="s">
        <v>183</v>
      </c>
      <c r="I37" s="180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80"/>
      <c r="B38" s="180"/>
      <c r="C38" s="79"/>
      <c r="D38" s="79"/>
      <c r="E38" s="79"/>
      <c r="F38" s="80"/>
      <c r="G38" s="180" t="s">
        <v>185</v>
      </c>
      <c r="H38" s="180" t="s">
        <v>186</v>
      </c>
      <c r="I38" s="180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176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176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80" t="s">
        <v>142</v>
      </c>
      <c r="B50" s="180"/>
      <c r="C50" s="181"/>
      <c r="D50" s="79"/>
      <c r="E50" s="79"/>
      <c r="F50" s="181"/>
      <c r="G50" s="181"/>
      <c r="H50" s="182"/>
      <c r="I50" s="180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80"/>
      <c r="B51" s="180"/>
      <c r="C51" s="181"/>
      <c r="D51" s="79"/>
      <c r="E51" s="79"/>
      <c r="F51" s="181"/>
      <c r="G51" s="181"/>
      <c r="H51" s="182"/>
      <c r="I51" s="180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172">
        <v>1</v>
      </c>
      <c r="B53" s="233">
        <v>2</v>
      </c>
      <c r="C53" s="234"/>
      <c r="D53" s="234"/>
      <c r="E53" s="234"/>
      <c r="F53" s="234"/>
      <c r="G53" s="234"/>
      <c r="H53" s="235"/>
      <c r="I53" s="172">
        <v>3</v>
      </c>
      <c r="J53" s="70">
        <v>4</v>
      </c>
      <c r="K53" s="56"/>
      <c r="L53" s="54"/>
      <c r="M53" s="54"/>
      <c r="N53" s="54"/>
    </row>
    <row r="54" spans="1:14" x14ac:dyDescent="0.25">
      <c r="A54" s="172">
        <v>1</v>
      </c>
      <c r="B54" s="183" t="s">
        <v>200</v>
      </c>
      <c r="C54" s="173"/>
      <c r="D54" s="184"/>
      <c r="E54" s="184"/>
      <c r="F54" s="173"/>
      <c r="G54" s="173"/>
      <c r="H54" s="174"/>
      <c r="I54" s="172" t="s">
        <v>167</v>
      </c>
      <c r="J54" s="73"/>
      <c r="K54" s="56"/>
      <c r="L54" s="54"/>
      <c r="M54" s="54"/>
      <c r="N54" s="54"/>
    </row>
    <row r="55" spans="1:14" x14ac:dyDescent="0.25">
      <c r="A55" s="176" t="s">
        <v>201</v>
      </c>
      <c r="B55" s="94" t="s">
        <v>29</v>
      </c>
      <c r="C55" s="181"/>
      <c r="D55" s="79"/>
      <c r="E55" s="79"/>
      <c r="F55" s="181"/>
      <c r="G55" s="181"/>
      <c r="H55" s="181"/>
      <c r="I55" s="176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81"/>
      <c r="D56" s="79"/>
      <c r="E56" s="79"/>
      <c r="F56" s="181"/>
      <c r="G56" s="181"/>
      <c r="H56" s="181"/>
      <c r="I56" s="73">
        <v>0</v>
      </c>
      <c r="J56" s="73">
        <v>0</v>
      </c>
      <c r="K56" s="56"/>
      <c r="L56" s="54"/>
      <c r="M56" s="54"/>
      <c r="N56" s="54"/>
    </row>
    <row r="57" spans="1:14" x14ac:dyDescent="0.25">
      <c r="A57" s="172" t="s">
        <v>203</v>
      </c>
      <c r="B57" s="183" t="s">
        <v>204</v>
      </c>
      <c r="C57" s="173"/>
      <c r="D57" s="184"/>
      <c r="E57" s="184"/>
      <c r="F57" s="173"/>
      <c r="G57" s="173"/>
      <c r="H57" s="174"/>
      <c r="I57" s="172"/>
      <c r="J57" s="73"/>
      <c r="K57" s="56"/>
      <c r="L57" s="54"/>
      <c r="M57" s="54"/>
      <c r="N57" s="54"/>
    </row>
    <row r="58" spans="1:14" x14ac:dyDescent="0.25">
      <c r="A58" s="176" t="s">
        <v>205</v>
      </c>
      <c r="B58" s="95" t="s">
        <v>206</v>
      </c>
      <c r="C58" s="177"/>
      <c r="D58" s="97"/>
      <c r="E58" s="97"/>
      <c r="F58" s="177"/>
      <c r="G58" s="177"/>
      <c r="H58" s="178"/>
      <c r="I58" s="176"/>
      <c r="J58" s="73"/>
      <c r="K58" s="56"/>
      <c r="L58" s="54"/>
      <c r="M58" s="54"/>
      <c r="N58" s="54"/>
    </row>
    <row r="59" spans="1:14" x14ac:dyDescent="0.25">
      <c r="A59" s="176">
        <v>2</v>
      </c>
      <c r="B59" s="95" t="s">
        <v>207</v>
      </c>
      <c r="C59" s="177"/>
      <c r="D59" s="97"/>
      <c r="E59" s="97"/>
      <c r="F59" s="177"/>
      <c r="G59" s="177"/>
      <c r="H59" s="178"/>
      <c r="I59" s="176" t="s">
        <v>167</v>
      </c>
      <c r="J59" s="73"/>
      <c r="K59" s="56"/>
      <c r="L59" s="54"/>
      <c r="M59" s="54"/>
      <c r="N59" s="54"/>
    </row>
    <row r="60" spans="1:14" x14ac:dyDescent="0.25">
      <c r="A60" s="176" t="s">
        <v>208</v>
      </c>
      <c r="B60" s="95" t="s">
        <v>29</v>
      </c>
      <c r="C60" s="177"/>
      <c r="D60" s="97"/>
      <c r="E60" s="97"/>
      <c r="F60" s="177"/>
      <c r="G60" s="177"/>
      <c r="H60" s="178"/>
      <c r="I60" s="176"/>
      <c r="J60" s="73"/>
      <c r="K60" s="56"/>
      <c r="L60" s="54"/>
      <c r="M60" s="54"/>
      <c r="N60" s="54"/>
    </row>
    <row r="61" spans="1:14" x14ac:dyDescent="0.25">
      <c r="A61" s="180"/>
      <c r="B61" s="94" t="s">
        <v>209</v>
      </c>
      <c r="C61" s="181"/>
      <c r="D61" s="79"/>
      <c r="E61" s="79"/>
      <c r="F61" s="181"/>
      <c r="G61" s="181"/>
      <c r="H61" s="182"/>
      <c r="I61" s="73">
        <v>0</v>
      </c>
      <c r="J61" s="73">
        <v>0</v>
      </c>
      <c r="K61" s="56"/>
      <c r="L61" s="54"/>
      <c r="M61" s="54"/>
      <c r="N61" s="54"/>
    </row>
    <row r="62" spans="1:14" x14ac:dyDescent="0.25">
      <c r="A62" s="176" t="s">
        <v>210</v>
      </c>
      <c r="B62" s="95" t="s">
        <v>211</v>
      </c>
      <c r="C62" s="177"/>
      <c r="D62" s="97"/>
      <c r="E62" s="97"/>
      <c r="F62" s="177"/>
      <c r="G62" s="177"/>
      <c r="H62" s="178"/>
      <c r="I62" s="73"/>
      <c r="J62" s="73"/>
      <c r="K62" s="56"/>
      <c r="L62" s="54"/>
      <c r="M62" s="54"/>
      <c r="N62" s="54"/>
    </row>
    <row r="63" spans="1:14" x14ac:dyDescent="0.25">
      <c r="A63" s="176" t="s">
        <v>212</v>
      </c>
      <c r="B63" s="95" t="s">
        <v>213</v>
      </c>
      <c r="C63" s="177"/>
      <c r="D63" s="97"/>
      <c r="E63" s="97"/>
      <c r="F63" s="177"/>
      <c r="G63" s="177"/>
      <c r="H63" s="178"/>
      <c r="I63" s="73">
        <v>0</v>
      </c>
      <c r="J63" s="73">
        <v>0</v>
      </c>
      <c r="K63" s="56"/>
      <c r="L63" s="54"/>
      <c r="M63" s="54"/>
      <c r="N63" s="54"/>
    </row>
    <row r="64" spans="1:14" x14ac:dyDescent="0.25">
      <c r="A64" s="176" t="s">
        <v>214</v>
      </c>
      <c r="B64" s="95" t="s">
        <v>215</v>
      </c>
      <c r="C64" s="177"/>
      <c r="D64" s="97"/>
      <c r="E64" s="97"/>
      <c r="F64" s="177"/>
      <c r="G64" s="177"/>
      <c r="H64" s="178"/>
      <c r="I64" s="73"/>
      <c r="J64" s="73"/>
      <c r="K64" s="56"/>
      <c r="L64" s="54"/>
      <c r="M64" s="54"/>
      <c r="N64" s="54"/>
    </row>
    <row r="65" spans="1:14" x14ac:dyDescent="0.25">
      <c r="A65" s="176" t="s">
        <v>216</v>
      </c>
      <c r="B65" s="95" t="s">
        <v>215</v>
      </c>
      <c r="C65" s="177"/>
      <c r="D65" s="97"/>
      <c r="E65" s="97"/>
      <c r="F65" s="177"/>
      <c r="G65" s="177"/>
      <c r="H65" s="178"/>
      <c r="I65" s="73"/>
      <c r="J65" s="73"/>
      <c r="K65" s="56"/>
      <c r="L65" s="54"/>
      <c r="M65" s="54"/>
      <c r="N65" s="54"/>
    </row>
    <row r="66" spans="1:14" x14ac:dyDescent="0.25">
      <c r="A66" s="176">
        <v>3</v>
      </c>
      <c r="B66" s="95" t="s">
        <v>217</v>
      </c>
      <c r="C66" s="177"/>
      <c r="D66" s="97"/>
      <c r="E66" s="97"/>
      <c r="F66" s="177"/>
      <c r="G66" s="177"/>
      <c r="H66" s="178"/>
      <c r="I66" s="73">
        <v>0</v>
      </c>
      <c r="J66" s="73">
        <v>0</v>
      </c>
      <c r="K66" s="56"/>
      <c r="L66" s="54"/>
      <c r="M66" s="54"/>
      <c r="N66" s="54"/>
    </row>
    <row r="67" spans="1:14" x14ac:dyDescent="0.25">
      <c r="A67" s="172"/>
      <c r="B67" s="172" t="s">
        <v>166</v>
      </c>
      <c r="C67" s="173"/>
      <c r="D67" s="184"/>
      <c r="E67" s="184"/>
      <c r="F67" s="173"/>
      <c r="G67" s="173"/>
      <c r="H67" s="174"/>
      <c r="I67" s="172" t="s">
        <v>167</v>
      </c>
      <c r="J67" s="73"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75"/>
      <c r="C71" s="99"/>
      <c r="D71" s="59" t="s">
        <v>366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75"/>
      <c r="C73" s="99"/>
      <c r="D73" s="242" t="s">
        <v>367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26.25" customHeight="1" x14ac:dyDescent="0.25">
      <c r="A74" s="100"/>
      <c r="B74" s="175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176" t="s">
        <v>135</v>
      </c>
      <c r="B77" s="236" t="s">
        <v>169</v>
      </c>
      <c r="C77" s="237"/>
      <c r="D77" s="237"/>
      <c r="E77" s="237"/>
      <c r="F77" s="238"/>
      <c r="G77" s="176" t="s">
        <v>171</v>
      </c>
      <c r="H77" s="176" t="s">
        <v>171</v>
      </c>
      <c r="I77" s="176" t="s">
        <v>223</v>
      </c>
      <c r="J77" s="176" t="s">
        <v>172</v>
      </c>
      <c r="K77" s="56"/>
      <c r="L77" s="54"/>
      <c r="M77" s="54"/>
      <c r="N77" s="54"/>
    </row>
    <row r="78" spans="1:14" x14ac:dyDescent="0.25">
      <c r="A78" s="180" t="s">
        <v>142</v>
      </c>
      <c r="B78" s="244"/>
      <c r="C78" s="245"/>
      <c r="D78" s="245"/>
      <c r="E78" s="245"/>
      <c r="F78" s="246"/>
      <c r="G78" s="180" t="s">
        <v>224</v>
      </c>
      <c r="H78" s="180" t="s">
        <v>225</v>
      </c>
      <c r="I78" s="180" t="s">
        <v>226</v>
      </c>
      <c r="J78" s="180" t="s">
        <v>176</v>
      </c>
      <c r="K78" s="56"/>
      <c r="L78" s="54"/>
      <c r="M78" s="54"/>
      <c r="N78" s="54"/>
    </row>
    <row r="79" spans="1:14" x14ac:dyDescent="0.25">
      <c r="A79" s="180"/>
      <c r="B79" s="244"/>
      <c r="C79" s="245"/>
      <c r="D79" s="245"/>
      <c r="E79" s="245"/>
      <c r="F79" s="246"/>
      <c r="G79" s="180"/>
      <c r="H79" s="180" t="s">
        <v>227</v>
      </c>
      <c r="I79" s="180" t="s">
        <v>179</v>
      </c>
      <c r="J79" s="180"/>
      <c r="K79" s="56"/>
      <c r="L79" s="54"/>
      <c r="M79" s="54"/>
      <c r="N79" s="54"/>
    </row>
    <row r="80" spans="1:14" x14ac:dyDescent="0.25">
      <c r="A80" s="172">
        <v>1</v>
      </c>
      <c r="B80" s="250">
        <v>2</v>
      </c>
      <c r="C80" s="251"/>
      <c r="D80" s="251"/>
      <c r="E80" s="251"/>
      <c r="F80" s="252"/>
      <c r="G80" s="172">
        <v>3</v>
      </c>
      <c r="H80" s="172">
        <v>4</v>
      </c>
      <c r="I80" s="172">
        <v>5</v>
      </c>
      <c r="J80" s="172">
        <v>6</v>
      </c>
      <c r="K80" s="56"/>
      <c r="L80" s="54"/>
      <c r="M80" s="54"/>
      <c r="N80" s="54"/>
    </row>
    <row r="81" spans="1:14" x14ac:dyDescent="0.25">
      <c r="A81" s="172">
        <v>1</v>
      </c>
      <c r="B81" s="247"/>
      <c r="C81" s="248"/>
      <c r="D81" s="248"/>
      <c r="E81" s="248"/>
      <c r="F81" s="249"/>
      <c r="G81" s="172"/>
      <c r="H81" s="172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172">
        <v>2</v>
      </c>
      <c r="B82" s="247"/>
      <c r="C82" s="248"/>
      <c r="D82" s="248"/>
      <c r="E82" s="248"/>
      <c r="F82" s="249"/>
      <c r="G82" s="172"/>
      <c r="H82" s="172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172">
        <v>3</v>
      </c>
      <c r="B83" s="247"/>
      <c r="C83" s="248"/>
      <c r="D83" s="248"/>
      <c r="E83" s="248"/>
      <c r="F83" s="249"/>
      <c r="G83" s="172"/>
      <c r="H83" s="172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172">
        <v>4</v>
      </c>
      <c r="B84" s="247"/>
      <c r="C84" s="248"/>
      <c r="D84" s="248"/>
      <c r="E84" s="248"/>
      <c r="F84" s="249"/>
      <c r="G84" s="172"/>
      <c r="H84" s="172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172" t="s">
        <v>167</v>
      </c>
      <c r="H85" s="172" t="s">
        <v>167</v>
      </c>
      <c r="I85" s="172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176" t="s">
        <v>135</v>
      </c>
      <c r="B89" s="236" t="s">
        <v>169</v>
      </c>
      <c r="C89" s="237"/>
      <c r="D89" s="237"/>
      <c r="E89" s="237"/>
      <c r="F89" s="237"/>
      <c r="G89" s="238"/>
      <c r="H89" s="176" t="s">
        <v>171</v>
      </c>
      <c r="I89" s="176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80" t="s">
        <v>142</v>
      </c>
      <c r="B90" s="180"/>
      <c r="C90" s="181"/>
      <c r="D90" s="181"/>
      <c r="E90" s="181"/>
      <c r="F90" s="181"/>
      <c r="G90" s="181"/>
      <c r="H90" s="180" t="s">
        <v>230</v>
      </c>
      <c r="I90" s="180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80"/>
      <c r="B91" s="180"/>
      <c r="C91" s="181"/>
      <c r="D91" s="181"/>
      <c r="E91" s="181"/>
      <c r="F91" s="181"/>
      <c r="G91" s="181"/>
      <c r="H91" s="180" t="s">
        <v>232</v>
      </c>
      <c r="I91" s="180" t="s">
        <v>179</v>
      </c>
      <c r="J91" s="68"/>
      <c r="K91" s="56"/>
      <c r="L91" s="54"/>
      <c r="M91" s="54"/>
      <c r="N91" s="54"/>
    </row>
    <row r="92" spans="1:14" x14ac:dyDescent="0.25">
      <c r="A92" s="172">
        <v>1</v>
      </c>
      <c r="B92" s="233">
        <v>2</v>
      </c>
      <c r="C92" s="234"/>
      <c r="D92" s="234"/>
      <c r="E92" s="234"/>
      <c r="F92" s="234"/>
      <c r="G92" s="235"/>
      <c r="H92" s="172">
        <v>3</v>
      </c>
      <c r="I92" s="172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75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176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176" t="s">
        <v>234</v>
      </c>
      <c r="I99" s="176" t="s">
        <v>235</v>
      </c>
      <c r="J99" s="176" t="s">
        <v>172</v>
      </c>
      <c r="K99" s="56"/>
      <c r="L99" s="54"/>
      <c r="M99" s="54"/>
      <c r="N99" s="54"/>
    </row>
    <row r="100" spans="1:14" x14ac:dyDescent="0.25">
      <c r="A100" s="180" t="s">
        <v>142</v>
      </c>
      <c r="B100" s="236"/>
      <c r="C100" s="237"/>
      <c r="D100" s="237"/>
      <c r="E100" s="237"/>
      <c r="F100" s="236" t="s">
        <v>236</v>
      </c>
      <c r="G100" s="238"/>
      <c r="H100" s="180" t="s">
        <v>237</v>
      </c>
      <c r="I100" s="180" t="s">
        <v>220</v>
      </c>
      <c r="J100" s="180" t="s">
        <v>238</v>
      </c>
      <c r="K100" s="56"/>
      <c r="L100" s="54"/>
      <c r="M100" s="54"/>
      <c r="N100" s="54"/>
    </row>
    <row r="101" spans="1:14" x14ac:dyDescent="0.25">
      <c r="A101" s="180"/>
      <c r="B101" s="236"/>
      <c r="C101" s="237"/>
      <c r="D101" s="237"/>
      <c r="E101" s="237"/>
      <c r="F101" s="236" t="s">
        <v>239</v>
      </c>
      <c r="G101" s="238"/>
      <c r="H101" s="180" t="s">
        <v>240</v>
      </c>
      <c r="I101" s="180"/>
      <c r="J101" s="180"/>
      <c r="K101" s="56"/>
      <c r="L101" s="54"/>
      <c r="M101" s="54"/>
      <c r="N101" s="54"/>
    </row>
    <row r="102" spans="1:14" x14ac:dyDescent="0.25">
      <c r="A102" s="172">
        <v>1</v>
      </c>
      <c r="B102" s="250">
        <v>2</v>
      </c>
      <c r="C102" s="251"/>
      <c r="D102" s="251"/>
      <c r="E102" s="251"/>
      <c r="F102" s="233">
        <v>3</v>
      </c>
      <c r="G102" s="235"/>
      <c r="H102" s="172">
        <v>4</v>
      </c>
      <c r="I102" s="172">
        <v>5</v>
      </c>
      <c r="J102" s="172">
        <v>6</v>
      </c>
      <c r="K102" s="56"/>
      <c r="L102" s="118"/>
      <c r="M102" s="54"/>
      <c r="N102" s="54"/>
    </row>
    <row r="103" spans="1:14" x14ac:dyDescent="0.25">
      <c r="A103" s="172">
        <v>1</v>
      </c>
      <c r="B103" s="112"/>
      <c r="C103" s="114"/>
      <c r="D103" s="114"/>
      <c r="E103" s="114"/>
      <c r="F103" s="115"/>
      <c r="G103" s="179"/>
      <c r="H103" s="84"/>
      <c r="I103" s="172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172">
        <v>2</v>
      </c>
      <c r="B104" s="112"/>
      <c r="C104" s="114"/>
      <c r="D104" s="114"/>
      <c r="E104" s="114"/>
      <c r="F104" s="115"/>
      <c r="G104" s="179"/>
      <c r="H104" s="84"/>
      <c r="I104" s="172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172">
        <v>3</v>
      </c>
      <c r="B105" s="112"/>
      <c r="C105" s="114"/>
      <c r="D105" s="114"/>
      <c r="E105" s="114"/>
      <c r="F105" s="115"/>
      <c r="G105" s="179"/>
      <c r="H105" s="84"/>
      <c r="I105" s="172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172">
        <v>4</v>
      </c>
      <c r="B106" s="112"/>
      <c r="C106" s="114"/>
      <c r="D106" s="114"/>
      <c r="E106" s="114"/>
      <c r="F106" s="115"/>
      <c r="G106" s="179"/>
      <c r="H106" s="84"/>
      <c r="I106" s="172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79"/>
      <c r="H107" s="172" t="s">
        <v>167</v>
      </c>
      <c r="I107" s="172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176" t="s">
        <v>135</v>
      </c>
      <c r="B111" s="236" t="s">
        <v>218</v>
      </c>
      <c r="C111" s="237"/>
      <c r="D111" s="237"/>
      <c r="E111" s="237"/>
      <c r="F111" s="237"/>
      <c r="G111" s="238"/>
      <c r="H111" s="176" t="s">
        <v>171</v>
      </c>
      <c r="I111" s="176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80" t="s">
        <v>142</v>
      </c>
      <c r="B112" s="180"/>
      <c r="C112" s="181"/>
      <c r="D112" s="181"/>
      <c r="E112" s="181"/>
      <c r="F112" s="181"/>
      <c r="G112" s="181"/>
      <c r="H112" s="180"/>
      <c r="I112" s="180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80"/>
      <c r="B113" s="180"/>
      <c r="C113" s="181"/>
      <c r="D113" s="181"/>
      <c r="E113" s="181"/>
      <c r="F113" s="181"/>
      <c r="G113" s="181"/>
      <c r="H113" s="180"/>
      <c r="I113" s="180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172">
        <v>1</v>
      </c>
      <c r="B114" s="233">
        <v>2</v>
      </c>
      <c r="C114" s="234"/>
      <c r="D114" s="234"/>
      <c r="E114" s="234"/>
      <c r="F114" s="234"/>
      <c r="G114" s="235"/>
      <c r="H114" s="172">
        <v>3</v>
      </c>
      <c r="I114" s="172">
        <v>4</v>
      </c>
      <c r="J114" s="70">
        <v>5</v>
      </c>
      <c r="K114" s="56"/>
      <c r="L114" s="54"/>
      <c r="M114" s="54"/>
      <c r="N114" s="54"/>
    </row>
    <row r="115" spans="1:14" x14ac:dyDescent="0.25">
      <c r="A115" s="172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172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172"/>
      <c r="B117" s="112" t="s">
        <v>166</v>
      </c>
      <c r="C117" s="114"/>
      <c r="D117" s="114"/>
      <c r="E117" s="114"/>
      <c r="F117" s="114"/>
      <c r="G117" s="114"/>
      <c r="H117" s="172" t="s">
        <v>167</v>
      </c>
      <c r="I117" s="172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176" t="s">
        <v>135</v>
      </c>
      <c r="B121" s="236" t="s">
        <v>169</v>
      </c>
      <c r="C121" s="237"/>
      <c r="D121" s="237"/>
      <c r="E121" s="237"/>
      <c r="F121" s="237"/>
      <c r="G121" s="238"/>
      <c r="H121" s="176" t="s">
        <v>247</v>
      </c>
      <c r="I121" s="176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80" t="s">
        <v>142</v>
      </c>
      <c r="B122" s="180"/>
      <c r="C122" s="181"/>
      <c r="D122" s="181"/>
      <c r="E122" s="181"/>
      <c r="F122" s="181"/>
      <c r="G122" s="181"/>
      <c r="H122" s="180"/>
      <c r="I122" s="180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80"/>
      <c r="B123" s="180"/>
      <c r="C123" s="181"/>
      <c r="D123" s="181"/>
      <c r="E123" s="181"/>
      <c r="F123" s="181"/>
      <c r="G123" s="181"/>
      <c r="H123" s="180"/>
      <c r="I123" s="180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172">
        <v>1</v>
      </c>
      <c r="B124" s="233">
        <v>2</v>
      </c>
      <c r="C124" s="234"/>
      <c r="D124" s="234"/>
      <c r="E124" s="234"/>
      <c r="F124" s="234"/>
      <c r="G124" s="235"/>
      <c r="H124" s="172">
        <v>3</v>
      </c>
      <c r="I124" s="172">
        <v>4</v>
      </c>
      <c r="J124" s="70">
        <v>5</v>
      </c>
      <c r="K124" s="56"/>
      <c r="L124" s="54"/>
      <c r="M124" s="54"/>
      <c r="N124" s="54"/>
    </row>
    <row r="125" spans="1:14" x14ac:dyDescent="0.25">
      <c r="A125" s="172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172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172"/>
      <c r="B127" s="112" t="s">
        <v>166</v>
      </c>
      <c r="C127" s="114"/>
      <c r="D127" s="114"/>
      <c r="E127" s="114"/>
      <c r="F127" s="114"/>
      <c r="G127" s="114"/>
      <c r="H127" s="172" t="s">
        <v>167</v>
      </c>
      <c r="I127" s="172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176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176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80" t="s">
        <v>142</v>
      </c>
      <c r="B132" s="180"/>
      <c r="C132" s="181"/>
      <c r="D132" s="181"/>
      <c r="E132" s="181"/>
      <c r="F132" s="181"/>
      <c r="G132" s="181"/>
      <c r="H132" s="120"/>
      <c r="I132" s="180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80"/>
      <c r="B133" s="180"/>
      <c r="C133" s="181"/>
      <c r="D133" s="181"/>
      <c r="E133" s="181"/>
      <c r="F133" s="181"/>
      <c r="G133" s="181"/>
      <c r="H133" s="121"/>
      <c r="I133" s="180"/>
      <c r="J133" s="68"/>
      <c r="K133" s="56"/>
      <c r="L133" s="54"/>
      <c r="M133" s="54"/>
      <c r="N133" s="54"/>
    </row>
    <row r="134" spans="1:14" x14ac:dyDescent="0.25">
      <c r="A134" s="172">
        <v>1</v>
      </c>
      <c r="B134" s="233">
        <v>2</v>
      </c>
      <c r="C134" s="234"/>
      <c r="D134" s="234"/>
      <c r="E134" s="234"/>
      <c r="F134" s="234"/>
      <c r="G134" s="234"/>
      <c r="H134" s="235"/>
      <c r="I134" s="172">
        <v>3</v>
      </c>
      <c r="J134" s="70">
        <v>4</v>
      </c>
      <c r="K134" s="56"/>
      <c r="L134" s="54"/>
      <c r="M134" s="54"/>
      <c r="N134" s="54"/>
    </row>
    <row r="135" spans="1:14" x14ac:dyDescent="0.25">
      <c r="A135" s="172">
        <v>1</v>
      </c>
      <c r="B135" s="112"/>
      <c r="C135" s="114"/>
      <c r="D135" s="114"/>
      <c r="E135" s="114"/>
      <c r="F135" s="114"/>
      <c r="G135" s="114"/>
      <c r="H135" s="114"/>
      <c r="I135" s="119">
        <v>1</v>
      </c>
      <c r="J135" s="84"/>
      <c r="K135" s="56"/>
      <c r="L135" s="54"/>
      <c r="M135" s="54"/>
      <c r="N135" s="54"/>
    </row>
    <row r="136" spans="1:14" x14ac:dyDescent="0.25">
      <c r="A136" s="172">
        <v>2</v>
      </c>
      <c r="B136" s="112"/>
      <c r="C136" s="114"/>
      <c r="D136" s="114"/>
      <c r="E136" s="114"/>
      <c r="F136" s="114"/>
      <c r="G136" s="114"/>
      <c r="H136" s="114"/>
      <c r="I136" s="119">
        <v>1</v>
      </c>
      <c r="J136" s="84"/>
      <c r="K136" s="56"/>
      <c r="L136" s="54"/>
      <c r="M136" s="54"/>
      <c r="N136" s="54"/>
    </row>
    <row r="137" spans="1:14" x14ac:dyDescent="0.25">
      <c r="A137" s="172"/>
      <c r="B137" s="112" t="s">
        <v>166</v>
      </c>
      <c r="C137" s="114"/>
      <c r="D137" s="114"/>
      <c r="E137" s="114"/>
      <c r="F137" s="114"/>
      <c r="G137" s="114"/>
      <c r="H137" s="114"/>
      <c r="I137" s="172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176" t="s">
        <v>135</v>
      </c>
      <c r="B141" s="236" t="s">
        <v>169</v>
      </c>
      <c r="C141" s="237"/>
      <c r="D141" s="237"/>
      <c r="E141" s="237"/>
      <c r="F141" s="237"/>
      <c r="G141" s="238"/>
      <c r="H141" s="176" t="s">
        <v>171</v>
      </c>
      <c r="I141" s="176" t="s">
        <v>255</v>
      </c>
      <c r="J141" s="176" t="s">
        <v>172</v>
      </c>
    </row>
    <row r="142" spans="1:14" x14ac:dyDescent="0.25">
      <c r="A142" s="180" t="s">
        <v>142</v>
      </c>
      <c r="B142" s="180"/>
      <c r="C142" s="181"/>
      <c r="D142" s="181"/>
      <c r="E142" s="181"/>
      <c r="F142" s="181"/>
      <c r="G142" s="181"/>
      <c r="H142" s="180"/>
      <c r="I142" s="180" t="s">
        <v>256</v>
      </c>
      <c r="J142" s="180" t="s">
        <v>219</v>
      </c>
    </row>
    <row r="143" spans="1:14" x14ac:dyDescent="0.25">
      <c r="A143" s="180"/>
      <c r="B143" s="180"/>
      <c r="C143" s="181"/>
      <c r="D143" s="181"/>
      <c r="E143" s="181"/>
      <c r="F143" s="181"/>
      <c r="G143" s="181"/>
      <c r="H143" s="180"/>
      <c r="I143" s="180" t="s">
        <v>179</v>
      </c>
      <c r="J143" s="180"/>
    </row>
    <row r="144" spans="1:14" x14ac:dyDescent="0.25">
      <c r="A144" s="172">
        <v>1</v>
      </c>
      <c r="B144" s="233">
        <v>2</v>
      </c>
      <c r="C144" s="234"/>
      <c r="D144" s="234"/>
      <c r="E144" s="234"/>
      <c r="F144" s="234"/>
      <c r="G144" s="235"/>
      <c r="H144" s="172">
        <v>3</v>
      </c>
      <c r="I144" s="172">
        <v>4</v>
      </c>
      <c r="J144" s="172">
        <v>5</v>
      </c>
    </row>
    <row r="145" spans="1:10" x14ac:dyDescent="0.25">
      <c r="A145" s="172">
        <v>1</v>
      </c>
      <c r="B145" s="109" t="s">
        <v>365</v>
      </c>
      <c r="C145" s="111"/>
      <c r="D145" s="111"/>
      <c r="E145" s="111"/>
      <c r="F145" s="111"/>
      <c r="G145" s="111"/>
      <c r="H145" s="84">
        <v>10</v>
      </c>
      <c r="I145" s="84">
        <f>J145/H145</f>
        <v>10223.5</v>
      </c>
      <c r="J145" s="84">
        <v>102235</v>
      </c>
    </row>
    <row r="146" spans="1:10" x14ac:dyDescent="0.25">
      <c r="A146" s="172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v>0</v>
      </c>
    </row>
    <row r="147" spans="1:10" x14ac:dyDescent="0.25">
      <c r="A147" s="172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ref="J147:J150" si="0">SUM(H147*I147)</f>
        <v>0</v>
      </c>
    </row>
    <row r="148" spans="1:10" x14ac:dyDescent="0.25">
      <c r="A148" s="172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172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172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172"/>
      <c r="B151" s="112" t="s">
        <v>166</v>
      </c>
      <c r="C151" s="114"/>
      <c r="D151" s="114"/>
      <c r="E151" s="114"/>
      <c r="F151" s="114"/>
      <c r="G151" s="114"/>
      <c r="H151" s="172" t="s">
        <v>167</v>
      </c>
      <c r="I151" s="172" t="s">
        <v>167</v>
      </c>
      <c r="J151" s="84">
        <f>J145+J146+J147+J148+J149+J150</f>
        <v>102235</v>
      </c>
    </row>
  </sheetData>
  <mergeCells count="59">
    <mergeCell ref="B134:H134"/>
    <mergeCell ref="A139:J139"/>
    <mergeCell ref="B141:G141"/>
    <mergeCell ref="B144:G144"/>
    <mergeCell ref="B114:G114"/>
    <mergeCell ref="A119:J119"/>
    <mergeCell ref="B121:G121"/>
    <mergeCell ref="B124:G124"/>
    <mergeCell ref="A129:J129"/>
    <mergeCell ref="B131:H131"/>
    <mergeCell ref="B111:G111"/>
    <mergeCell ref="B89:G89"/>
    <mergeCell ref="B92:G92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A87:J87"/>
    <mergeCell ref="D73:J74"/>
    <mergeCell ref="A75:J75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69:J69"/>
    <mergeCell ref="A34:J34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B32:F32"/>
    <mergeCell ref="A1:J1"/>
    <mergeCell ref="A3:J3"/>
    <mergeCell ref="E7:J8"/>
    <mergeCell ref="A9:J9"/>
    <mergeCell ref="D11:G11"/>
    <mergeCell ref="E12:G12"/>
    <mergeCell ref="A23:J23"/>
    <mergeCell ref="B25:F25"/>
    <mergeCell ref="B29:F29"/>
    <mergeCell ref="B30:F30"/>
    <mergeCell ref="B31:F31"/>
  </mergeCells>
  <pageMargins left="0.7" right="0.7" top="0.75" bottom="0.75" header="0.3" footer="0.3"/>
  <pageSetup paperSize="9" scale="54" fitToHeight="0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51"/>
  <sheetViews>
    <sheetView view="pageBreakPreview" topLeftCell="A127" zoomScaleSheetLayoutView="100" workbookViewId="0">
      <selection activeCell="K73" sqref="K73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368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369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1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176" t="s">
        <v>135</v>
      </c>
      <c r="B11" s="176" t="s">
        <v>136</v>
      </c>
      <c r="C11" s="176" t="s">
        <v>137</v>
      </c>
      <c r="D11" s="233" t="s">
        <v>138</v>
      </c>
      <c r="E11" s="234"/>
      <c r="F11" s="234"/>
      <c r="G11" s="235"/>
      <c r="H11" s="176" t="s">
        <v>139</v>
      </c>
      <c r="I11" s="176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80" t="s">
        <v>142</v>
      </c>
      <c r="B12" s="180" t="s">
        <v>143</v>
      </c>
      <c r="C12" s="180" t="s">
        <v>144</v>
      </c>
      <c r="D12" s="176" t="s">
        <v>145</v>
      </c>
      <c r="E12" s="233" t="s">
        <v>29</v>
      </c>
      <c r="F12" s="234"/>
      <c r="G12" s="235"/>
      <c r="H12" s="180" t="s">
        <v>146</v>
      </c>
      <c r="I12" s="180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80"/>
      <c r="B13" s="180" t="s">
        <v>149</v>
      </c>
      <c r="C13" s="180" t="s">
        <v>150</v>
      </c>
      <c r="D13" s="180"/>
      <c r="E13" s="176" t="s">
        <v>151</v>
      </c>
      <c r="F13" s="176" t="s">
        <v>152</v>
      </c>
      <c r="G13" s="176" t="s">
        <v>152</v>
      </c>
      <c r="H13" s="180" t="s">
        <v>153</v>
      </c>
      <c r="I13" s="180"/>
      <c r="J13" s="68" t="s">
        <v>154</v>
      </c>
      <c r="K13" s="56"/>
      <c r="L13" s="54"/>
      <c r="M13" s="54"/>
      <c r="N13" s="54"/>
    </row>
    <row r="14" spans="1:14" x14ac:dyDescent="0.25">
      <c r="A14" s="180"/>
      <c r="B14" s="180"/>
      <c r="C14" s="180"/>
      <c r="D14" s="180"/>
      <c r="E14" s="180" t="s">
        <v>153</v>
      </c>
      <c r="F14" s="180" t="s">
        <v>155</v>
      </c>
      <c r="G14" s="180" t="s">
        <v>156</v>
      </c>
      <c r="H14" s="180" t="s">
        <v>157</v>
      </c>
      <c r="I14" s="180"/>
      <c r="J14" s="68" t="s">
        <v>158</v>
      </c>
      <c r="K14" s="56"/>
      <c r="L14" s="54"/>
      <c r="M14" s="54"/>
      <c r="N14" s="54"/>
    </row>
    <row r="15" spans="1:14" x14ac:dyDescent="0.25">
      <c r="A15" s="180"/>
      <c r="B15" s="180"/>
      <c r="C15" s="180"/>
      <c r="D15" s="180"/>
      <c r="E15" s="180" t="s">
        <v>159</v>
      </c>
      <c r="F15" s="180" t="s">
        <v>160</v>
      </c>
      <c r="G15" s="180" t="s">
        <v>160</v>
      </c>
      <c r="H15" s="180"/>
      <c r="I15" s="180"/>
      <c r="J15" s="68" t="s">
        <v>161</v>
      </c>
      <c r="K15" s="56"/>
      <c r="L15" s="54"/>
      <c r="M15" s="54"/>
      <c r="N15" s="54"/>
    </row>
    <row r="16" spans="1:14" x14ac:dyDescent="0.25">
      <c r="A16" s="172">
        <v>1</v>
      </c>
      <c r="B16" s="172">
        <v>2</v>
      </c>
      <c r="C16" s="172">
        <v>3</v>
      </c>
      <c r="D16" s="172">
        <v>4</v>
      </c>
      <c r="E16" s="172">
        <v>5</v>
      </c>
      <c r="F16" s="172">
        <v>6</v>
      </c>
      <c r="G16" s="172">
        <v>7</v>
      </c>
      <c r="H16" s="172">
        <v>8</v>
      </c>
      <c r="I16" s="172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172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172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172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172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172" t="s">
        <v>167</v>
      </c>
      <c r="D21" s="73">
        <f>+SUM(D17:D20)</f>
        <v>0</v>
      </c>
      <c r="E21" s="172" t="s">
        <v>167</v>
      </c>
      <c r="F21" s="172" t="s">
        <v>167</v>
      </c>
      <c r="G21" s="172" t="s">
        <v>167</v>
      </c>
      <c r="H21" s="76" t="s">
        <v>167</v>
      </c>
      <c r="I21" s="172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176" t="s">
        <v>135</v>
      </c>
      <c r="B25" s="236" t="s">
        <v>169</v>
      </c>
      <c r="C25" s="237"/>
      <c r="D25" s="237"/>
      <c r="E25" s="237"/>
      <c r="F25" s="238"/>
      <c r="G25" s="176" t="s">
        <v>170</v>
      </c>
      <c r="H25" s="176" t="s">
        <v>171</v>
      </c>
      <c r="I25" s="176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80" t="s">
        <v>142</v>
      </c>
      <c r="B26" s="180"/>
      <c r="C26" s="79"/>
      <c r="D26" s="79"/>
      <c r="E26" s="79"/>
      <c r="F26" s="80"/>
      <c r="G26" s="180" t="s">
        <v>173</v>
      </c>
      <c r="H26" s="180" t="s">
        <v>174</v>
      </c>
      <c r="I26" s="180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80"/>
      <c r="B27" s="180"/>
      <c r="C27" s="79"/>
      <c r="D27" s="79"/>
      <c r="E27" s="79"/>
      <c r="F27" s="80"/>
      <c r="G27" s="180" t="s">
        <v>177</v>
      </c>
      <c r="H27" s="180" t="s">
        <v>178</v>
      </c>
      <c r="I27" s="180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176" t="s">
        <v>135</v>
      </c>
      <c r="B36" s="236" t="s">
        <v>169</v>
      </c>
      <c r="C36" s="237"/>
      <c r="D36" s="237"/>
      <c r="E36" s="237"/>
      <c r="F36" s="238"/>
      <c r="G36" s="176" t="s">
        <v>181</v>
      </c>
      <c r="H36" s="176" t="s">
        <v>171</v>
      </c>
      <c r="I36" s="176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80" t="s">
        <v>142</v>
      </c>
      <c r="B37" s="180"/>
      <c r="C37" s="79"/>
      <c r="D37" s="79"/>
      <c r="E37" s="79"/>
      <c r="F37" s="80"/>
      <c r="G37" s="180" t="s">
        <v>174</v>
      </c>
      <c r="H37" s="180" t="s">
        <v>183</v>
      </c>
      <c r="I37" s="180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80"/>
      <c r="B38" s="180"/>
      <c r="C38" s="79"/>
      <c r="D38" s="79"/>
      <c r="E38" s="79"/>
      <c r="F38" s="80"/>
      <c r="G38" s="180" t="s">
        <v>185</v>
      </c>
      <c r="H38" s="180" t="s">
        <v>186</v>
      </c>
      <c r="I38" s="180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176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176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80" t="s">
        <v>142</v>
      </c>
      <c r="B50" s="180"/>
      <c r="C50" s="181"/>
      <c r="D50" s="79"/>
      <c r="E50" s="79"/>
      <c r="F50" s="181"/>
      <c r="G50" s="181"/>
      <c r="H50" s="182"/>
      <c r="I50" s="180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80"/>
      <c r="B51" s="180"/>
      <c r="C51" s="181"/>
      <c r="D51" s="79"/>
      <c r="E51" s="79"/>
      <c r="F51" s="181"/>
      <c r="G51" s="181"/>
      <c r="H51" s="182"/>
      <c r="I51" s="180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172">
        <v>1</v>
      </c>
      <c r="B53" s="233">
        <v>2</v>
      </c>
      <c r="C53" s="234"/>
      <c r="D53" s="234"/>
      <c r="E53" s="234"/>
      <c r="F53" s="234"/>
      <c r="G53" s="234"/>
      <c r="H53" s="235"/>
      <c r="I53" s="172">
        <v>3</v>
      </c>
      <c r="J53" s="70">
        <v>4</v>
      </c>
      <c r="K53" s="56"/>
      <c r="L53" s="54"/>
      <c r="M53" s="54"/>
      <c r="N53" s="54"/>
    </row>
    <row r="54" spans="1:14" x14ac:dyDescent="0.25">
      <c r="A54" s="172">
        <v>1</v>
      </c>
      <c r="B54" s="183" t="s">
        <v>200</v>
      </c>
      <c r="C54" s="173"/>
      <c r="D54" s="184"/>
      <c r="E54" s="184"/>
      <c r="F54" s="173"/>
      <c r="G54" s="173"/>
      <c r="H54" s="174"/>
      <c r="I54" s="172" t="s">
        <v>167</v>
      </c>
      <c r="J54" s="73"/>
      <c r="K54" s="56"/>
      <c r="L54" s="54"/>
      <c r="M54" s="54"/>
      <c r="N54" s="54"/>
    </row>
    <row r="55" spans="1:14" x14ac:dyDescent="0.25">
      <c r="A55" s="176" t="s">
        <v>201</v>
      </c>
      <c r="B55" s="94" t="s">
        <v>29</v>
      </c>
      <c r="C55" s="181"/>
      <c r="D55" s="79"/>
      <c r="E55" s="79"/>
      <c r="F55" s="181"/>
      <c r="G55" s="181"/>
      <c r="H55" s="181"/>
      <c r="I55" s="176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81"/>
      <c r="D56" s="79"/>
      <c r="E56" s="79"/>
      <c r="F56" s="181"/>
      <c r="G56" s="181"/>
      <c r="H56" s="181"/>
      <c r="I56" s="73">
        <v>0</v>
      </c>
      <c r="J56" s="73">
        <v>0</v>
      </c>
      <c r="K56" s="56"/>
      <c r="L56" s="54"/>
      <c r="M56" s="54"/>
      <c r="N56" s="54"/>
    </row>
    <row r="57" spans="1:14" x14ac:dyDescent="0.25">
      <c r="A57" s="172" t="s">
        <v>203</v>
      </c>
      <c r="B57" s="183" t="s">
        <v>204</v>
      </c>
      <c r="C57" s="173"/>
      <c r="D57" s="184"/>
      <c r="E57" s="184"/>
      <c r="F57" s="173"/>
      <c r="G57" s="173"/>
      <c r="H57" s="174"/>
      <c r="I57" s="172"/>
      <c r="J57" s="73"/>
      <c r="K57" s="56"/>
      <c r="L57" s="54"/>
      <c r="M57" s="54"/>
      <c r="N57" s="54"/>
    </row>
    <row r="58" spans="1:14" x14ac:dyDescent="0.25">
      <c r="A58" s="176" t="s">
        <v>205</v>
      </c>
      <c r="B58" s="95" t="s">
        <v>206</v>
      </c>
      <c r="C58" s="177"/>
      <c r="D58" s="97"/>
      <c r="E58" s="97"/>
      <c r="F58" s="177"/>
      <c r="G58" s="177"/>
      <c r="H58" s="178"/>
      <c r="I58" s="176"/>
      <c r="J58" s="73"/>
      <c r="K58" s="56"/>
      <c r="L58" s="54"/>
      <c r="M58" s="54"/>
      <c r="N58" s="54"/>
    </row>
    <row r="59" spans="1:14" x14ac:dyDescent="0.25">
      <c r="A59" s="176">
        <v>2</v>
      </c>
      <c r="B59" s="95" t="s">
        <v>207</v>
      </c>
      <c r="C59" s="177"/>
      <c r="D59" s="97"/>
      <c r="E59" s="97"/>
      <c r="F59" s="177"/>
      <c r="G59" s="177"/>
      <c r="H59" s="178"/>
      <c r="I59" s="176" t="s">
        <v>167</v>
      </c>
      <c r="J59" s="73"/>
      <c r="K59" s="56"/>
      <c r="L59" s="54"/>
      <c r="M59" s="54"/>
      <c r="N59" s="54"/>
    </row>
    <row r="60" spans="1:14" x14ac:dyDescent="0.25">
      <c r="A60" s="176" t="s">
        <v>208</v>
      </c>
      <c r="B60" s="95" t="s">
        <v>29</v>
      </c>
      <c r="C60" s="177"/>
      <c r="D60" s="97"/>
      <c r="E60" s="97"/>
      <c r="F60" s="177"/>
      <c r="G60" s="177"/>
      <c r="H60" s="178"/>
      <c r="I60" s="176"/>
      <c r="J60" s="73"/>
      <c r="K60" s="56"/>
      <c r="L60" s="54"/>
      <c r="M60" s="54"/>
      <c r="N60" s="54"/>
    </row>
    <row r="61" spans="1:14" x14ac:dyDescent="0.25">
      <c r="A61" s="180"/>
      <c r="B61" s="94" t="s">
        <v>209</v>
      </c>
      <c r="C61" s="181"/>
      <c r="D61" s="79"/>
      <c r="E61" s="79"/>
      <c r="F61" s="181"/>
      <c r="G61" s="181"/>
      <c r="H61" s="182"/>
      <c r="I61" s="73">
        <v>0</v>
      </c>
      <c r="J61" s="73">
        <v>0</v>
      </c>
      <c r="K61" s="56"/>
      <c r="L61" s="54"/>
      <c r="M61" s="54"/>
      <c r="N61" s="54"/>
    </row>
    <row r="62" spans="1:14" x14ac:dyDescent="0.25">
      <c r="A62" s="176" t="s">
        <v>210</v>
      </c>
      <c r="B62" s="95" t="s">
        <v>211</v>
      </c>
      <c r="C62" s="177"/>
      <c r="D62" s="97"/>
      <c r="E62" s="97"/>
      <c r="F62" s="177"/>
      <c r="G62" s="177"/>
      <c r="H62" s="178"/>
      <c r="I62" s="73"/>
      <c r="J62" s="73"/>
      <c r="K62" s="56"/>
      <c r="L62" s="54"/>
      <c r="M62" s="54"/>
      <c r="N62" s="54"/>
    </row>
    <row r="63" spans="1:14" x14ac:dyDescent="0.25">
      <c r="A63" s="176" t="s">
        <v>212</v>
      </c>
      <c r="B63" s="95" t="s">
        <v>213</v>
      </c>
      <c r="C63" s="177"/>
      <c r="D63" s="97"/>
      <c r="E63" s="97"/>
      <c r="F63" s="177"/>
      <c r="G63" s="177"/>
      <c r="H63" s="178"/>
      <c r="I63" s="73">
        <v>0</v>
      </c>
      <c r="J63" s="73">
        <v>0</v>
      </c>
      <c r="K63" s="56"/>
      <c r="L63" s="54"/>
      <c r="M63" s="54"/>
      <c r="N63" s="54"/>
    </row>
    <row r="64" spans="1:14" x14ac:dyDescent="0.25">
      <c r="A64" s="176" t="s">
        <v>214</v>
      </c>
      <c r="B64" s="95" t="s">
        <v>215</v>
      </c>
      <c r="C64" s="177"/>
      <c r="D64" s="97"/>
      <c r="E64" s="97"/>
      <c r="F64" s="177"/>
      <c r="G64" s="177"/>
      <c r="H64" s="178"/>
      <c r="I64" s="73"/>
      <c r="J64" s="73"/>
      <c r="K64" s="56"/>
      <c r="L64" s="54"/>
      <c r="M64" s="54"/>
      <c r="N64" s="54"/>
    </row>
    <row r="65" spans="1:14" x14ac:dyDescent="0.25">
      <c r="A65" s="176" t="s">
        <v>216</v>
      </c>
      <c r="B65" s="95" t="s">
        <v>215</v>
      </c>
      <c r="C65" s="177"/>
      <c r="D65" s="97"/>
      <c r="E65" s="97"/>
      <c r="F65" s="177"/>
      <c r="G65" s="177"/>
      <c r="H65" s="178"/>
      <c r="I65" s="73"/>
      <c r="J65" s="73"/>
      <c r="K65" s="56"/>
      <c r="L65" s="54"/>
      <c r="M65" s="54"/>
      <c r="N65" s="54"/>
    </row>
    <row r="66" spans="1:14" x14ac:dyDescent="0.25">
      <c r="A66" s="176">
        <v>3</v>
      </c>
      <c r="B66" s="95" t="s">
        <v>217</v>
      </c>
      <c r="C66" s="177"/>
      <c r="D66" s="97"/>
      <c r="E66" s="97"/>
      <c r="F66" s="177"/>
      <c r="G66" s="177"/>
      <c r="H66" s="178"/>
      <c r="I66" s="73">
        <v>0</v>
      </c>
      <c r="J66" s="73">
        <v>0</v>
      </c>
      <c r="K66" s="56"/>
      <c r="L66" s="54"/>
      <c r="M66" s="54"/>
      <c r="N66" s="54"/>
    </row>
    <row r="67" spans="1:14" x14ac:dyDescent="0.25">
      <c r="A67" s="172"/>
      <c r="B67" s="172" t="s">
        <v>166</v>
      </c>
      <c r="C67" s="173"/>
      <c r="D67" s="184"/>
      <c r="E67" s="184"/>
      <c r="F67" s="173"/>
      <c r="G67" s="173"/>
      <c r="H67" s="174"/>
      <c r="I67" s="172" t="s">
        <v>167</v>
      </c>
      <c r="J67" s="73"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75"/>
      <c r="C71" s="99"/>
      <c r="D71" s="59" t="s">
        <v>368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75"/>
      <c r="C73" s="99"/>
      <c r="D73" s="242" t="s">
        <v>369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21" customHeight="1" x14ac:dyDescent="0.25">
      <c r="A74" s="100"/>
      <c r="B74" s="175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176" t="s">
        <v>135</v>
      </c>
      <c r="B77" s="236" t="s">
        <v>169</v>
      </c>
      <c r="C77" s="237"/>
      <c r="D77" s="237"/>
      <c r="E77" s="237"/>
      <c r="F77" s="238"/>
      <c r="G77" s="176" t="s">
        <v>171</v>
      </c>
      <c r="H77" s="176" t="s">
        <v>171</v>
      </c>
      <c r="I77" s="176" t="s">
        <v>223</v>
      </c>
      <c r="J77" s="176" t="s">
        <v>172</v>
      </c>
      <c r="K77" s="56"/>
      <c r="L77" s="54"/>
      <c r="M77" s="54"/>
      <c r="N77" s="54"/>
    </row>
    <row r="78" spans="1:14" x14ac:dyDescent="0.25">
      <c r="A78" s="180" t="s">
        <v>142</v>
      </c>
      <c r="B78" s="244"/>
      <c r="C78" s="245"/>
      <c r="D78" s="245"/>
      <c r="E78" s="245"/>
      <c r="F78" s="246"/>
      <c r="G78" s="180" t="s">
        <v>224</v>
      </c>
      <c r="H78" s="180" t="s">
        <v>225</v>
      </c>
      <c r="I78" s="180" t="s">
        <v>226</v>
      </c>
      <c r="J78" s="180" t="s">
        <v>176</v>
      </c>
      <c r="K78" s="56"/>
      <c r="L78" s="54"/>
      <c r="M78" s="54"/>
      <c r="N78" s="54"/>
    </row>
    <row r="79" spans="1:14" x14ac:dyDescent="0.25">
      <c r="A79" s="180"/>
      <c r="B79" s="244"/>
      <c r="C79" s="245"/>
      <c r="D79" s="245"/>
      <c r="E79" s="245"/>
      <c r="F79" s="246"/>
      <c r="G79" s="180"/>
      <c r="H79" s="180" t="s">
        <v>227</v>
      </c>
      <c r="I79" s="180" t="s">
        <v>179</v>
      </c>
      <c r="J79" s="180"/>
      <c r="K79" s="56"/>
      <c r="L79" s="54"/>
      <c r="M79" s="54"/>
      <c r="N79" s="54"/>
    </row>
    <row r="80" spans="1:14" x14ac:dyDescent="0.25">
      <c r="A80" s="172">
        <v>1</v>
      </c>
      <c r="B80" s="250">
        <v>2</v>
      </c>
      <c r="C80" s="251"/>
      <c r="D80" s="251"/>
      <c r="E80" s="251"/>
      <c r="F80" s="252"/>
      <c r="G80" s="172">
        <v>3</v>
      </c>
      <c r="H80" s="172">
        <v>4</v>
      </c>
      <c r="I80" s="172">
        <v>5</v>
      </c>
      <c r="J80" s="172">
        <v>6</v>
      </c>
      <c r="K80" s="56"/>
      <c r="L80" s="54"/>
      <c r="M80" s="54"/>
      <c r="N80" s="54"/>
    </row>
    <row r="81" spans="1:14" x14ac:dyDescent="0.25">
      <c r="A81" s="172">
        <v>1</v>
      </c>
      <c r="B81" s="247"/>
      <c r="C81" s="248"/>
      <c r="D81" s="248"/>
      <c r="E81" s="248"/>
      <c r="F81" s="249"/>
      <c r="G81" s="172"/>
      <c r="H81" s="172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172">
        <v>2</v>
      </c>
      <c r="B82" s="247"/>
      <c r="C82" s="248"/>
      <c r="D82" s="248"/>
      <c r="E82" s="248"/>
      <c r="F82" s="249"/>
      <c r="G82" s="172"/>
      <c r="H82" s="172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172">
        <v>3</v>
      </c>
      <c r="B83" s="247"/>
      <c r="C83" s="248"/>
      <c r="D83" s="248"/>
      <c r="E83" s="248"/>
      <c r="F83" s="249"/>
      <c r="G83" s="172"/>
      <c r="H83" s="172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172">
        <v>4</v>
      </c>
      <c r="B84" s="247"/>
      <c r="C84" s="248"/>
      <c r="D84" s="248"/>
      <c r="E84" s="248"/>
      <c r="F84" s="249"/>
      <c r="G84" s="172"/>
      <c r="H84" s="172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172" t="s">
        <v>167</v>
      </c>
      <c r="H85" s="172" t="s">
        <v>167</v>
      </c>
      <c r="I85" s="172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176" t="s">
        <v>135</v>
      </c>
      <c r="B89" s="236" t="s">
        <v>169</v>
      </c>
      <c r="C89" s="237"/>
      <c r="D89" s="237"/>
      <c r="E89" s="237"/>
      <c r="F89" s="237"/>
      <c r="G89" s="238"/>
      <c r="H89" s="176" t="s">
        <v>171</v>
      </c>
      <c r="I89" s="176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80" t="s">
        <v>142</v>
      </c>
      <c r="B90" s="180"/>
      <c r="C90" s="181"/>
      <c r="D90" s="181"/>
      <c r="E90" s="181"/>
      <c r="F90" s="181"/>
      <c r="G90" s="181"/>
      <c r="H90" s="180" t="s">
        <v>230</v>
      </c>
      <c r="I90" s="180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80"/>
      <c r="B91" s="180"/>
      <c r="C91" s="181"/>
      <c r="D91" s="181"/>
      <c r="E91" s="181"/>
      <c r="F91" s="181"/>
      <c r="G91" s="181"/>
      <c r="H91" s="180" t="s">
        <v>232</v>
      </c>
      <c r="I91" s="180" t="s">
        <v>179</v>
      </c>
      <c r="J91" s="68"/>
      <c r="K91" s="56"/>
      <c r="L91" s="54"/>
      <c r="M91" s="54"/>
      <c r="N91" s="54"/>
    </row>
    <row r="92" spans="1:14" x14ac:dyDescent="0.25">
      <c r="A92" s="172">
        <v>1</v>
      </c>
      <c r="B92" s="233">
        <v>2</v>
      </c>
      <c r="C92" s="234"/>
      <c r="D92" s="234"/>
      <c r="E92" s="234"/>
      <c r="F92" s="234"/>
      <c r="G92" s="235"/>
      <c r="H92" s="172">
        <v>3</v>
      </c>
      <c r="I92" s="172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75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176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176" t="s">
        <v>234</v>
      </c>
      <c r="I99" s="176" t="s">
        <v>235</v>
      </c>
      <c r="J99" s="176" t="s">
        <v>172</v>
      </c>
      <c r="K99" s="56"/>
      <c r="L99" s="54"/>
      <c r="M99" s="54"/>
      <c r="N99" s="54"/>
    </row>
    <row r="100" spans="1:14" x14ac:dyDescent="0.25">
      <c r="A100" s="180" t="s">
        <v>142</v>
      </c>
      <c r="B100" s="236"/>
      <c r="C100" s="237"/>
      <c r="D100" s="237"/>
      <c r="E100" s="237"/>
      <c r="F100" s="236" t="s">
        <v>236</v>
      </c>
      <c r="G100" s="238"/>
      <c r="H100" s="180" t="s">
        <v>237</v>
      </c>
      <c r="I100" s="180" t="s">
        <v>220</v>
      </c>
      <c r="J100" s="180" t="s">
        <v>238</v>
      </c>
      <c r="K100" s="56"/>
      <c r="L100" s="54"/>
      <c r="M100" s="54"/>
      <c r="N100" s="54"/>
    </row>
    <row r="101" spans="1:14" x14ac:dyDescent="0.25">
      <c r="A101" s="180"/>
      <c r="B101" s="236"/>
      <c r="C101" s="237"/>
      <c r="D101" s="237"/>
      <c r="E101" s="237"/>
      <c r="F101" s="236" t="s">
        <v>239</v>
      </c>
      <c r="G101" s="238"/>
      <c r="H101" s="180" t="s">
        <v>240</v>
      </c>
      <c r="I101" s="180"/>
      <c r="J101" s="180"/>
      <c r="K101" s="56"/>
      <c r="L101" s="54"/>
      <c r="M101" s="54"/>
      <c r="N101" s="54"/>
    </row>
    <row r="102" spans="1:14" x14ac:dyDescent="0.25">
      <c r="A102" s="172">
        <v>1</v>
      </c>
      <c r="B102" s="250">
        <v>2</v>
      </c>
      <c r="C102" s="251"/>
      <c r="D102" s="251"/>
      <c r="E102" s="251"/>
      <c r="F102" s="233">
        <v>3</v>
      </c>
      <c r="G102" s="235"/>
      <c r="H102" s="172">
        <v>4</v>
      </c>
      <c r="I102" s="172">
        <v>5</v>
      </c>
      <c r="J102" s="172">
        <v>6</v>
      </c>
      <c r="K102" s="56"/>
      <c r="L102" s="118"/>
      <c r="M102" s="54"/>
      <c r="N102" s="54"/>
    </row>
    <row r="103" spans="1:14" x14ac:dyDescent="0.25">
      <c r="A103" s="172">
        <v>1</v>
      </c>
      <c r="B103" s="112"/>
      <c r="C103" s="114"/>
      <c r="D103" s="114"/>
      <c r="E103" s="114"/>
      <c r="F103" s="115"/>
      <c r="G103" s="179"/>
      <c r="H103" s="84"/>
      <c r="I103" s="172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172">
        <v>2</v>
      </c>
      <c r="B104" s="112"/>
      <c r="C104" s="114"/>
      <c r="D104" s="114"/>
      <c r="E104" s="114"/>
      <c r="F104" s="115"/>
      <c r="G104" s="179"/>
      <c r="H104" s="84"/>
      <c r="I104" s="172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172">
        <v>3</v>
      </c>
      <c r="B105" s="112"/>
      <c r="C105" s="114"/>
      <c r="D105" s="114"/>
      <c r="E105" s="114"/>
      <c r="F105" s="115"/>
      <c r="G105" s="179"/>
      <c r="H105" s="84"/>
      <c r="I105" s="172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172">
        <v>4</v>
      </c>
      <c r="B106" s="112"/>
      <c r="C106" s="114"/>
      <c r="D106" s="114"/>
      <c r="E106" s="114"/>
      <c r="F106" s="115"/>
      <c r="G106" s="179"/>
      <c r="H106" s="84"/>
      <c r="I106" s="172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79"/>
      <c r="H107" s="172" t="s">
        <v>167</v>
      </c>
      <c r="I107" s="172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176" t="s">
        <v>135</v>
      </c>
      <c r="B111" s="236" t="s">
        <v>218</v>
      </c>
      <c r="C111" s="237"/>
      <c r="D111" s="237"/>
      <c r="E111" s="237"/>
      <c r="F111" s="237"/>
      <c r="G111" s="238"/>
      <c r="H111" s="176" t="s">
        <v>171</v>
      </c>
      <c r="I111" s="176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80" t="s">
        <v>142</v>
      </c>
      <c r="B112" s="180"/>
      <c r="C112" s="181"/>
      <c r="D112" s="181"/>
      <c r="E112" s="181"/>
      <c r="F112" s="181"/>
      <c r="G112" s="181"/>
      <c r="H112" s="180"/>
      <c r="I112" s="180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80"/>
      <c r="B113" s="180"/>
      <c r="C113" s="181"/>
      <c r="D113" s="181"/>
      <c r="E113" s="181"/>
      <c r="F113" s="181"/>
      <c r="G113" s="181"/>
      <c r="H113" s="180"/>
      <c r="I113" s="180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172">
        <v>1</v>
      </c>
      <c r="B114" s="233">
        <v>2</v>
      </c>
      <c r="C114" s="234"/>
      <c r="D114" s="234"/>
      <c r="E114" s="234"/>
      <c r="F114" s="234"/>
      <c r="G114" s="235"/>
      <c r="H114" s="172">
        <v>3</v>
      </c>
      <c r="I114" s="172">
        <v>4</v>
      </c>
      <c r="J114" s="70">
        <v>5</v>
      </c>
      <c r="K114" s="56"/>
      <c r="L114" s="54"/>
      <c r="M114" s="54"/>
      <c r="N114" s="54"/>
    </row>
    <row r="115" spans="1:14" x14ac:dyDescent="0.25">
      <c r="A115" s="172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172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172"/>
      <c r="B117" s="112" t="s">
        <v>166</v>
      </c>
      <c r="C117" s="114"/>
      <c r="D117" s="114"/>
      <c r="E117" s="114"/>
      <c r="F117" s="114"/>
      <c r="G117" s="114"/>
      <c r="H117" s="172" t="s">
        <v>167</v>
      </c>
      <c r="I117" s="172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176" t="s">
        <v>135</v>
      </c>
      <c r="B121" s="236" t="s">
        <v>169</v>
      </c>
      <c r="C121" s="237"/>
      <c r="D121" s="237"/>
      <c r="E121" s="237"/>
      <c r="F121" s="237"/>
      <c r="G121" s="238"/>
      <c r="H121" s="176" t="s">
        <v>247</v>
      </c>
      <c r="I121" s="176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80" t="s">
        <v>142</v>
      </c>
      <c r="B122" s="180"/>
      <c r="C122" s="181"/>
      <c r="D122" s="181"/>
      <c r="E122" s="181"/>
      <c r="F122" s="181"/>
      <c r="G122" s="181"/>
      <c r="H122" s="180"/>
      <c r="I122" s="180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80"/>
      <c r="B123" s="180"/>
      <c r="C123" s="181"/>
      <c r="D123" s="181"/>
      <c r="E123" s="181"/>
      <c r="F123" s="181"/>
      <c r="G123" s="181"/>
      <c r="H123" s="180"/>
      <c r="I123" s="180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172">
        <v>1</v>
      </c>
      <c r="B124" s="233">
        <v>2</v>
      </c>
      <c r="C124" s="234"/>
      <c r="D124" s="234"/>
      <c r="E124" s="234"/>
      <c r="F124" s="234"/>
      <c r="G124" s="235"/>
      <c r="H124" s="172">
        <v>3</v>
      </c>
      <c r="I124" s="172">
        <v>4</v>
      </c>
      <c r="J124" s="70">
        <v>5</v>
      </c>
      <c r="K124" s="56"/>
      <c r="L124" s="54"/>
      <c r="M124" s="54"/>
      <c r="N124" s="54"/>
    </row>
    <row r="125" spans="1:14" x14ac:dyDescent="0.25">
      <c r="A125" s="172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172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172"/>
      <c r="B127" s="112" t="s">
        <v>166</v>
      </c>
      <c r="C127" s="114"/>
      <c r="D127" s="114"/>
      <c r="E127" s="114"/>
      <c r="F127" s="114"/>
      <c r="G127" s="114"/>
      <c r="H127" s="172" t="s">
        <v>167</v>
      </c>
      <c r="I127" s="172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176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176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80" t="s">
        <v>142</v>
      </c>
      <c r="B132" s="180"/>
      <c r="C132" s="181"/>
      <c r="D132" s="181"/>
      <c r="E132" s="181"/>
      <c r="F132" s="181"/>
      <c r="G132" s="181"/>
      <c r="H132" s="120"/>
      <c r="I132" s="180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80"/>
      <c r="B133" s="180"/>
      <c r="C133" s="181"/>
      <c r="D133" s="181"/>
      <c r="E133" s="181"/>
      <c r="F133" s="181"/>
      <c r="G133" s="181"/>
      <c r="H133" s="121"/>
      <c r="I133" s="180"/>
      <c r="J133" s="68"/>
      <c r="K133" s="56"/>
      <c r="L133" s="54"/>
      <c r="M133" s="54"/>
      <c r="N133" s="54"/>
    </row>
    <row r="134" spans="1:14" x14ac:dyDescent="0.25">
      <c r="A134" s="172">
        <v>1</v>
      </c>
      <c r="B134" s="233">
        <v>2</v>
      </c>
      <c r="C134" s="234"/>
      <c r="D134" s="234"/>
      <c r="E134" s="234"/>
      <c r="F134" s="234"/>
      <c r="G134" s="234"/>
      <c r="H134" s="235"/>
      <c r="I134" s="172">
        <v>3</v>
      </c>
      <c r="J134" s="70">
        <v>4</v>
      </c>
      <c r="K134" s="56"/>
      <c r="L134" s="54"/>
      <c r="M134" s="54"/>
      <c r="N134" s="54"/>
    </row>
    <row r="135" spans="1:14" x14ac:dyDescent="0.25">
      <c r="A135" s="172">
        <v>1</v>
      </c>
      <c r="B135" s="112"/>
      <c r="C135" s="114"/>
      <c r="D135" s="114"/>
      <c r="E135" s="114"/>
      <c r="F135" s="114"/>
      <c r="G135" s="114"/>
      <c r="H135" s="114"/>
      <c r="I135" s="119">
        <v>1</v>
      </c>
      <c r="J135" s="84"/>
      <c r="K135" s="56"/>
      <c r="L135" s="54"/>
      <c r="M135" s="54"/>
      <c r="N135" s="54"/>
    </row>
    <row r="136" spans="1:14" x14ac:dyDescent="0.25">
      <c r="A136" s="172">
        <v>2</v>
      </c>
      <c r="B136" s="112"/>
      <c r="C136" s="114"/>
      <c r="D136" s="114"/>
      <c r="E136" s="114"/>
      <c r="F136" s="114"/>
      <c r="G136" s="114"/>
      <c r="H136" s="114"/>
      <c r="I136" s="119">
        <v>1</v>
      </c>
      <c r="J136" s="84"/>
      <c r="K136" s="56"/>
      <c r="L136" s="54"/>
      <c r="M136" s="54"/>
      <c r="N136" s="54"/>
    </row>
    <row r="137" spans="1:14" x14ac:dyDescent="0.25">
      <c r="A137" s="172"/>
      <c r="B137" s="112" t="s">
        <v>166</v>
      </c>
      <c r="C137" s="114"/>
      <c r="D137" s="114"/>
      <c r="E137" s="114"/>
      <c r="F137" s="114"/>
      <c r="G137" s="114"/>
      <c r="H137" s="114"/>
      <c r="I137" s="172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176" t="s">
        <v>135</v>
      </c>
      <c r="B141" s="236" t="s">
        <v>169</v>
      </c>
      <c r="C141" s="237"/>
      <c r="D141" s="237"/>
      <c r="E141" s="237"/>
      <c r="F141" s="237"/>
      <c r="G141" s="238"/>
      <c r="H141" s="176" t="s">
        <v>171</v>
      </c>
      <c r="I141" s="176" t="s">
        <v>255</v>
      </c>
      <c r="J141" s="176" t="s">
        <v>172</v>
      </c>
    </row>
    <row r="142" spans="1:14" x14ac:dyDescent="0.25">
      <c r="A142" s="180" t="s">
        <v>142</v>
      </c>
      <c r="B142" s="180"/>
      <c r="C142" s="181"/>
      <c r="D142" s="181"/>
      <c r="E142" s="181"/>
      <c r="F142" s="181"/>
      <c r="G142" s="181"/>
      <c r="H142" s="180"/>
      <c r="I142" s="180" t="s">
        <v>256</v>
      </c>
      <c r="J142" s="180" t="s">
        <v>219</v>
      </c>
    </row>
    <row r="143" spans="1:14" x14ac:dyDescent="0.25">
      <c r="A143" s="180"/>
      <c r="B143" s="180"/>
      <c r="C143" s="181"/>
      <c r="D143" s="181"/>
      <c r="E143" s="181"/>
      <c r="F143" s="181"/>
      <c r="G143" s="181"/>
      <c r="H143" s="180"/>
      <c r="I143" s="180" t="s">
        <v>179</v>
      </c>
      <c r="J143" s="180"/>
    </row>
    <row r="144" spans="1:14" x14ac:dyDescent="0.25">
      <c r="A144" s="172">
        <v>1</v>
      </c>
      <c r="B144" s="233">
        <v>2</v>
      </c>
      <c r="C144" s="234"/>
      <c r="D144" s="234"/>
      <c r="E144" s="234"/>
      <c r="F144" s="234"/>
      <c r="G144" s="235"/>
      <c r="H144" s="172">
        <v>3</v>
      </c>
      <c r="I144" s="172">
        <v>4</v>
      </c>
      <c r="J144" s="172">
        <v>5</v>
      </c>
    </row>
    <row r="145" spans="1:10" x14ac:dyDescent="0.25">
      <c r="A145" s="172">
        <v>1</v>
      </c>
      <c r="B145" s="109" t="s">
        <v>365</v>
      </c>
      <c r="C145" s="111"/>
      <c r="D145" s="111"/>
      <c r="E145" s="111"/>
      <c r="F145" s="111"/>
      <c r="G145" s="111"/>
      <c r="H145" s="84">
        <v>20</v>
      </c>
      <c r="I145" s="84">
        <f>J145/H145</f>
        <v>52570</v>
      </c>
      <c r="J145" s="84">
        <v>1051400</v>
      </c>
    </row>
    <row r="146" spans="1:10" x14ac:dyDescent="0.25">
      <c r="A146" s="172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v>0</v>
      </c>
    </row>
    <row r="147" spans="1:10" x14ac:dyDescent="0.25">
      <c r="A147" s="172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ref="J147:J150" si="0">SUM(H147*I147)</f>
        <v>0</v>
      </c>
    </row>
    <row r="148" spans="1:10" x14ac:dyDescent="0.25">
      <c r="A148" s="172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172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172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172"/>
      <c r="B151" s="112" t="s">
        <v>166</v>
      </c>
      <c r="C151" s="114"/>
      <c r="D151" s="114"/>
      <c r="E151" s="114"/>
      <c r="F151" s="114"/>
      <c r="G151" s="114"/>
      <c r="H151" s="172" t="s">
        <v>167</v>
      </c>
      <c r="I151" s="172" t="s">
        <v>167</v>
      </c>
      <c r="J151" s="84">
        <f>J145+J146+J147+J148+J149+J150</f>
        <v>1051400</v>
      </c>
    </row>
  </sheetData>
  <mergeCells count="59">
    <mergeCell ref="B134:H134"/>
    <mergeCell ref="A139:J139"/>
    <mergeCell ref="B141:G141"/>
    <mergeCell ref="B144:G144"/>
    <mergeCell ref="B114:G114"/>
    <mergeCell ref="A119:J119"/>
    <mergeCell ref="B121:G121"/>
    <mergeCell ref="B124:G124"/>
    <mergeCell ref="A129:J129"/>
    <mergeCell ref="B131:H131"/>
    <mergeCell ref="B111:G111"/>
    <mergeCell ref="B89:G89"/>
    <mergeCell ref="B92:G92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A87:J87"/>
    <mergeCell ref="D73:J74"/>
    <mergeCell ref="A75:J75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69:J69"/>
    <mergeCell ref="A34:J34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B32:F32"/>
    <mergeCell ref="A1:J1"/>
    <mergeCell ref="A3:J3"/>
    <mergeCell ref="E7:J8"/>
    <mergeCell ref="A9:J9"/>
    <mergeCell ref="D11:G11"/>
    <mergeCell ref="E12:G12"/>
    <mergeCell ref="A23:J23"/>
    <mergeCell ref="B25:F25"/>
    <mergeCell ref="B29:F29"/>
    <mergeCell ref="B30:F30"/>
    <mergeCell ref="B31:F31"/>
  </mergeCells>
  <pageMargins left="0.7" right="0.7" top="0.75" bottom="0.75" header="0.3" footer="0.3"/>
  <pageSetup paperSize="9" scale="54" fitToHeight="0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51"/>
  <sheetViews>
    <sheetView view="pageBreakPreview" topLeftCell="A127" zoomScaleSheetLayoutView="100" workbookViewId="0">
      <selection activeCell="A75" sqref="A75:J75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371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370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1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176" t="s">
        <v>135</v>
      </c>
      <c r="B11" s="176" t="s">
        <v>136</v>
      </c>
      <c r="C11" s="176" t="s">
        <v>137</v>
      </c>
      <c r="D11" s="233" t="s">
        <v>138</v>
      </c>
      <c r="E11" s="234"/>
      <c r="F11" s="234"/>
      <c r="G11" s="235"/>
      <c r="H11" s="176" t="s">
        <v>139</v>
      </c>
      <c r="I11" s="176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80" t="s">
        <v>142</v>
      </c>
      <c r="B12" s="180" t="s">
        <v>143</v>
      </c>
      <c r="C12" s="180" t="s">
        <v>144</v>
      </c>
      <c r="D12" s="176" t="s">
        <v>145</v>
      </c>
      <c r="E12" s="233" t="s">
        <v>29</v>
      </c>
      <c r="F12" s="234"/>
      <c r="G12" s="235"/>
      <c r="H12" s="180" t="s">
        <v>146</v>
      </c>
      <c r="I12" s="180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80"/>
      <c r="B13" s="180" t="s">
        <v>149</v>
      </c>
      <c r="C13" s="180" t="s">
        <v>150</v>
      </c>
      <c r="D13" s="180"/>
      <c r="E13" s="176" t="s">
        <v>151</v>
      </c>
      <c r="F13" s="176" t="s">
        <v>152</v>
      </c>
      <c r="G13" s="176" t="s">
        <v>152</v>
      </c>
      <c r="H13" s="180" t="s">
        <v>153</v>
      </c>
      <c r="I13" s="180"/>
      <c r="J13" s="68" t="s">
        <v>154</v>
      </c>
      <c r="K13" s="56"/>
      <c r="L13" s="54"/>
      <c r="M13" s="54"/>
      <c r="N13" s="54"/>
    </row>
    <row r="14" spans="1:14" x14ac:dyDescent="0.25">
      <c r="A14" s="180"/>
      <c r="B14" s="180"/>
      <c r="C14" s="180"/>
      <c r="D14" s="180"/>
      <c r="E14" s="180" t="s">
        <v>153</v>
      </c>
      <c r="F14" s="180" t="s">
        <v>155</v>
      </c>
      <c r="G14" s="180" t="s">
        <v>156</v>
      </c>
      <c r="H14" s="180" t="s">
        <v>157</v>
      </c>
      <c r="I14" s="180"/>
      <c r="J14" s="68" t="s">
        <v>158</v>
      </c>
      <c r="K14" s="56"/>
      <c r="L14" s="54"/>
      <c r="M14" s="54"/>
      <c r="N14" s="54"/>
    </row>
    <row r="15" spans="1:14" x14ac:dyDescent="0.25">
      <c r="A15" s="180"/>
      <c r="B15" s="180"/>
      <c r="C15" s="180"/>
      <c r="D15" s="180"/>
      <c r="E15" s="180" t="s">
        <v>159</v>
      </c>
      <c r="F15" s="180" t="s">
        <v>160</v>
      </c>
      <c r="G15" s="180" t="s">
        <v>160</v>
      </c>
      <c r="H15" s="180"/>
      <c r="I15" s="180"/>
      <c r="J15" s="68" t="s">
        <v>161</v>
      </c>
      <c r="K15" s="56"/>
      <c r="L15" s="54"/>
      <c r="M15" s="54"/>
      <c r="N15" s="54"/>
    </row>
    <row r="16" spans="1:14" x14ac:dyDescent="0.25">
      <c r="A16" s="172">
        <v>1</v>
      </c>
      <c r="B16" s="172">
        <v>2</v>
      </c>
      <c r="C16" s="172">
        <v>3</v>
      </c>
      <c r="D16" s="172">
        <v>4</v>
      </c>
      <c r="E16" s="172">
        <v>5</v>
      </c>
      <c r="F16" s="172">
        <v>6</v>
      </c>
      <c r="G16" s="172">
        <v>7</v>
      </c>
      <c r="H16" s="172">
        <v>8</v>
      </c>
      <c r="I16" s="172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172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172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172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172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172" t="s">
        <v>167</v>
      </c>
      <c r="D21" s="73">
        <f>+SUM(D17:D20)</f>
        <v>0</v>
      </c>
      <c r="E21" s="172" t="s">
        <v>167</v>
      </c>
      <c r="F21" s="172" t="s">
        <v>167</v>
      </c>
      <c r="G21" s="172" t="s">
        <v>167</v>
      </c>
      <c r="H21" s="76" t="s">
        <v>167</v>
      </c>
      <c r="I21" s="172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176" t="s">
        <v>135</v>
      </c>
      <c r="B25" s="236" t="s">
        <v>169</v>
      </c>
      <c r="C25" s="237"/>
      <c r="D25" s="237"/>
      <c r="E25" s="237"/>
      <c r="F25" s="238"/>
      <c r="G25" s="176" t="s">
        <v>170</v>
      </c>
      <c r="H25" s="176" t="s">
        <v>171</v>
      </c>
      <c r="I25" s="176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80" t="s">
        <v>142</v>
      </c>
      <c r="B26" s="180"/>
      <c r="C26" s="79"/>
      <c r="D26" s="79"/>
      <c r="E26" s="79"/>
      <c r="F26" s="80"/>
      <c r="G26" s="180" t="s">
        <v>173</v>
      </c>
      <c r="H26" s="180" t="s">
        <v>174</v>
      </c>
      <c r="I26" s="180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80"/>
      <c r="B27" s="180"/>
      <c r="C27" s="79"/>
      <c r="D27" s="79"/>
      <c r="E27" s="79"/>
      <c r="F27" s="80"/>
      <c r="G27" s="180" t="s">
        <v>177</v>
      </c>
      <c r="H27" s="180" t="s">
        <v>178</v>
      </c>
      <c r="I27" s="180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176" t="s">
        <v>135</v>
      </c>
      <c r="B36" s="236" t="s">
        <v>169</v>
      </c>
      <c r="C36" s="237"/>
      <c r="D36" s="237"/>
      <c r="E36" s="237"/>
      <c r="F36" s="238"/>
      <c r="G36" s="176" t="s">
        <v>181</v>
      </c>
      <c r="H36" s="176" t="s">
        <v>171</v>
      </c>
      <c r="I36" s="176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80" t="s">
        <v>142</v>
      </c>
      <c r="B37" s="180"/>
      <c r="C37" s="79"/>
      <c r="D37" s="79"/>
      <c r="E37" s="79"/>
      <c r="F37" s="80"/>
      <c r="G37" s="180" t="s">
        <v>174</v>
      </c>
      <c r="H37" s="180" t="s">
        <v>183</v>
      </c>
      <c r="I37" s="180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80"/>
      <c r="B38" s="180"/>
      <c r="C38" s="79"/>
      <c r="D38" s="79"/>
      <c r="E38" s="79"/>
      <c r="F38" s="80"/>
      <c r="G38" s="180" t="s">
        <v>185</v>
      </c>
      <c r="H38" s="180" t="s">
        <v>186</v>
      </c>
      <c r="I38" s="180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176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176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80" t="s">
        <v>142</v>
      </c>
      <c r="B50" s="180"/>
      <c r="C50" s="181"/>
      <c r="D50" s="79"/>
      <c r="E50" s="79"/>
      <c r="F50" s="181"/>
      <c r="G50" s="181"/>
      <c r="H50" s="182"/>
      <c r="I50" s="180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80"/>
      <c r="B51" s="180"/>
      <c r="C51" s="181"/>
      <c r="D51" s="79"/>
      <c r="E51" s="79"/>
      <c r="F51" s="181"/>
      <c r="G51" s="181"/>
      <c r="H51" s="182"/>
      <c r="I51" s="180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172">
        <v>1</v>
      </c>
      <c r="B53" s="233">
        <v>2</v>
      </c>
      <c r="C53" s="234"/>
      <c r="D53" s="234"/>
      <c r="E53" s="234"/>
      <c r="F53" s="234"/>
      <c r="G53" s="234"/>
      <c r="H53" s="235"/>
      <c r="I53" s="172">
        <v>3</v>
      </c>
      <c r="J53" s="70">
        <v>4</v>
      </c>
      <c r="K53" s="56"/>
      <c r="L53" s="54"/>
      <c r="M53" s="54"/>
      <c r="N53" s="54"/>
    </row>
    <row r="54" spans="1:14" x14ac:dyDescent="0.25">
      <c r="A54" s="172">
        <v>1</v>
      </c>
      <c r="B54" s="183" t="s">
        <v>200</v>
      </c>
      <c r="C54" s="173"/>
      <c r="D54" s="184"/>
      <c r="E54" s="184"/>
      <c r="F54" s="173"/>
      <c r="G54" s="173"/>
      <c r="H54" s="174"/>
      <c r="I54" s="172" t="s">
        <v>167</v>
      </c>
      <c r="J54" s="73"/>
      <c r="K54" s="56"/>
      <c r="L54" s="54"/>
      <c r="M54" s="54"/>
      <c r="N54" s="54"/>
    </row>
    <row r="55" spans="1:14" x14ac:dyDescent="0.25">
      <c r="A55" s="176" t="s">
        <v>201</v>
      </c>
      <c r="B55" s="94" t="s">
        <v>29</v>
      </c>
      <c r="C55" s="181"/>
      <c r="D55" s="79"/>
      <c r="E55" s="79"/>
      <c r="F55" s="181"/>
      <c r="G55" s="181"/>
      <c r="H55" s="181"/>
      <c r="I55" s="176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81"/>
      <c r="D56" s="79"/>
      <c r="E56" s="79"/>
      <c r="F56" s="181"/>
      <c r="G56" s="181"/>
      <c r="H56" s="181"/>
      <c r="I56" s="73">
        <v>0</v>
      </c>
      <c r="J56" s="73">
        <v>0</v>
      </c>
      <c r="K56" s="56"/>
      <c r="L56" s="54"/>
      <c r="M56" s="54"/>
      <c r="N56" s="54"/>
    </row>
    <row r="57" spans="1:14" x14ac:dyDescent="0.25">
      <c r="A57" s="172" t="s">
        <v>203</v>
      </c>
      <c r="B57" s="183" t="s">
        <v>204</v>
      </c>
      <c r="C57" s="173"/>
      <c r="D57" s="184"/>
      <c r="E57" s="184"/>
      <c r="F57" s="173"/>
      <c r="G57" s="173"/>
      <c r="H57" s="174"/>
      <c r="I57" s="172"/>
      <c r="J57" s="73"/>
      <c r="K57" s="56"/>
      <c r="L57" s="54"/>
      <c r="M57" s="54"/>
      <c r="N57" s="54"/>
    </row>
    <row r="58" spans="1:14" x14ac:dyDescent="0.25">
      <c r="A58" s="176" t="s">
        <v>205</v>
      </c>
      <c r="B58" s="95" t="s">
        <v>206</v>
      </c>
      <c r="C58" s="177"/>
      <c r="D58" s="97"/>
      <c r="E58" s="97"/>
      <c r="F58" s="177"/>
      <c r="G58" s="177"/>
      <c r="H58" s="178"/>
      <c r="I58" s="176"/>
      <c r="J58" s="73"/>
      <c r="K58" s="56"/>
      <c r="L58" s="54"/>
      <c r="M58" s="54"/>
      <c r="N58" s="54"/>
    </row>
    <row r="59" spans="1:14" x14ac:dyDescent="0.25">
      <c r="A59" s="176">
        <v>2</v>
      </c>
      <c r="B59" s="95" t="s">
        <v>207</v>
      </c>
      <c r="C59" s="177"/>
      <c r="D59" s="97"/>
      <c r="E59" s="97"/>
      <c r="F59" s="177"/>
      <c r="G59" s="177"/>
      <c r="H59" s="178"/>
      <c r="I59" s="176" t="s">
        <v>167</v>
      </c>
      <c r="J59" s="73"/>
      <c r="K59" s="56"/>
      <c r="L59" s="54"/>
      <c r="M59" s="54"/>
      <c r="N59" s="54"/>
    </row>
    <row r="60" spans="1:14" x14ac:dyDescent="0.25">
      <c r="A60" s="176" t="s">
        <v>208</v>
      </c>
      <c r="B60" s="95" t="s">
        <v>29</v>
      </c>
      <c r="C60" s="177"/>
      <c r="D60" s="97"/>
      <c r="E60" s="97"/>
      <c r="F60" s="177"/>
      <c r="G60" s="177"/>
      <c r="H60" s="178"/>
      <c r="I60" s="176"/>
      <c r="J60" s="73"/>
      <c r="K60" s="56"/>
      <c r="L60" s="54"/>
      <c r="M60" s="54"/>
      <c r="N60" s="54"/>
    </row>
    <row r="61" spans="1:14" x14ac:dyDescent="0.25">
      <c r="A61" s="180"/>
      <c r="B61" s="94" t="s">
        <v>209</v>
      </c>
      <c r="C61" s="181"/>
      <c r="D61" s="79"/>
      <c r="E61" s="79"/>
      <c r="F61" s="181"/>
      <c r="G61" s="181"/>
      <c r="H61" s="182"/>
      <c r="I61" s="73">
        <v>0</v>
      </c>
      <c r="J61" s="73">
        <v>0</v>
      </c>
      <c r="K61" s="56"/>
      <c r="L61" s="54"/>
      <c r="M61" s="54"/>
      <c r="N61" s="54"/>
    </row>
    <row r="62" spans="1:14" x14ac:dyDescent="0.25">
      <c r="A62" s="176" t="s">
        <v>210</v>
      </c>
      <c r="B62" s="95" t="s">
        <v>211</v>
      </c>
      <c r="C62" s="177"/>
      <c r="D62" s="97"/>
      <c r="E62" s="97"/>
      <c r="F62" s="177"/>
      <c r="G62" s="177"/>
      <c r="H62" s="178"/>
      <c r="I62" s="73"/>
      <c r="J62" s="73"/>
      <c r="K62" s="56"/>
      <c r="L62" s="54"/>
      <c r="M62" s="54"/>
      <c r="N62" s="54"/>
    </row>
    <row r="63" spans="1:14" x14ac:dyDescent="0.25">
      <c r="A63" s="176" t="s">
        <v>212</v>
      </c>
      <c r="B63" s="95" t="s">
        <v>213</v>
      </c>
      <c r="C63" s="177"/>
      <c r="D63" s="97"/>
      <c r="E63" s="97"/>
      <c r="F63" s="177"/>
      <c r="G63" s="177"/>
      <c r="H63" s="178"/>
      <c r="I63" s="73">
        <v>0</v>
      </c>
      <c r="J63" s="73">
        <v>0</v>
      </c>
      <c r="K63" s="56"/>
      <c r="L63" s="54"/>
      <c r="M63" s="54"/>
      <c r="N63" s="54"/>
    </row>
    <row r="64" spans="1:14" x14ac:dyDescent="0.25">
      <c r="A64" s="176" t="s">
        <v>214</v>
      </c>
      <c r="B64" s="95" t="s">
        <v>215</v>
      </c>
      <c r="C64" s="177"/>
      <c r="D64" s="97"/>
      <c r="E64" s="97"/>
      <c r="F64" s="177"/>
      <c r="G64" s="177"/>
      <c r="H64" s="178"/>
      <c r="I64" s="73"/>
      <c r="J64" s="73"/>
      <c r="K64" s="56"/>
      <c r="L64" s="54"/>
      <c r="M64" s="54"/>
      <c r="N64" s="54"/>
    </row>
    <row r="65" spans="1:14" x14ac:dyDescent="0.25">
      <c r="A65" s="176" t="s">
        <v>216</v>
      </c>
      <c r="B65" s="95" t="s">
        <v>215</v>
      </c>
      <c r="C65" s="177"/>
      <c r="D65" s="97"/>
      <c r="E65" s="97"/>
      <c r="F65" s="177"/>
      <c r="G65" s="177"/>
      <c r="H65" s="178"/>
      <c r="I65" s="73"/>
      <c r="J65" s="73"/>
      <c r="K65" s="56"/>
      <c r="L65" s="54"/>
      <c r="M65" s="54"/>
      <c r="N65" s="54"/>
    </row>
    <row r="66" spans="1:14" x14ac:dyDescent="0.25">
      <c r="A66" s="176">
        <v>3</v>
      </c>
      <c r="B66" s="95" t="s">
        <v>217</v>
      </c>
      <c r="C66" s="177"/>
      <c r="D66" s="97"/>
      <c r="E66" s="97"/>
      <c r="F66" s="177"/>
      <c r="G66" s="177"/>
      <c r="H66" s="178"/>
      <c r="I66" s="73">
        <v>0</v>
      </c>
      <c r="J66" s="73">
        <v>0</v>
      </c>
      <c r="K66" s="56"/>
      <c r="L66" s="54"/>
      <c r="M66" s="54"/>
      <c r="N66" s="54"/>
    </row>
    <row r="67" spans="1:14" x14ac:dyDescent="0.25">
      <c r="A67" s="172"/>
      <c r="B67" s="172" t="s">
        <v>166</v>
      </c>
      <c r="C67" s="173"/>
      <c r="D67" s="184"/>
      <c r="E67" s="184"/>
      <c r="F67" s="173"/>
      <c r="G67" s="173"/>
      <c r="H67" s="174"/>
      <c r="I67" s="172" t="s">
        <v>167</v>
      </c>
      <c r="J67" s="73"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75"/>
      <c r="C71" s="99"/>
      <c r="D71" s="59" t="s">
        <v>371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75"/>
      <c r="C73" s="99"/>
      <c r="D73" s="242" t="s">
        <v>370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21" customHeight="1" x14ac:dyDescent="0.25">
      <c r="A74" s="100"/>
      <c r="B74" s="175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176" t="s">
        <v>135</v>
      </c>
      <c r="B77" s="236" t="s">
        <v>169</v>
      </c>
      <c r="C77" s="237"/>
      <c r="D77" s="237"/>
      <c r="E77" s="237"/>
      <c r="F77" s="238"/>
      <c r="G77" s="176" t="s">
        <v>171</v>
      </c>
      <c r="H77" s="176" t="s">
        <v>171</v>
      </c>
      <c r="I77" s="176" t="s">
        <v>223</v>
      </c>
      <c r="J77" s="176" t="s">
        <v>172</v>
      </c>
      <c r="K77" s="56"/>
      <c r="L77" s="54"/>
      <c r="M77" s="54"/>
      <c r="N77" s="54"/>
    </row>
    <row r="78" spans="1:14" x14ac:dyDescent="0.25">
      <c r="A78" s="180" t="s">
        <v>142</v>
      </c>
      <c r="B78" s="244"/>
      <c r="C78" s="245"/>
      <c r="D78" s="245"/>
      <c r="E78" s="245"/>
      <c r="F78" s="246"/>
      <c r="G78" s="180" t="s">
        <v>224</v>
      </c>
      <c r="H78" s="180" t="s">
        <v>225</v>
      </c>
      <c r="I78" s="180" t="s">
        <v>226</v>
      </c>
      <c r="J78" s="180" t="s">
        <v>176</v>
      </c>
      <c r="K78" s="56"/>
      <c r="L78" s="54"/>
      <c r="M78" s="54"/>
      <c r="N78" s="54"/>
    </row>
    <row r="79" spans="1:14" x14ac:dyDescent="0.25">
      <c r="A79" s="180"/>
      <c r="B79" s="244"/>
      <c r="C79" s="245"/>
      <c r="D79" s="245"/>
      <c r="E79" s="245"/>
      <c r="F79" s="246"/>
      <c r="G79" s="180"/>
      <c r="H79" s="180" t="s">
        <v>227</v>
      </c>
      <c r="I79" s="180" t="s">
        <v>179</v>
      </c>
      <c r="J79" s="180"/>
      <c r="K79" s="56"/>
      <c r="L79" s="54"/>
      <c r="M79" s="54"/>
      <c r="N79" s="54"/>
    </row>
    <row r="80" spans="1:14" x14ac:dyDescent="0.25">
      <c r="A80" s="172">
        <v>1</v>
      </c>
      <c r="B80" s="250">
        <v>2</v>
      </c>
      <c r="C80" s="251"/>
      <c r="D80" s="251"/>
      <c r="E80" s="251"/>
      <c r="F80" s="252"/>
      <c r="G80" s="172">
        <v>3</v>
      </c>
      <c r="H80" s="172">
        <v>4</v>
      </c>
      <c r="I80" s="172">
        <v>5</v>
      </c>
      <c r="J80" s="172">
        <v>6</v>
      </c>
      <c r="K80" s="56"/>
      <c r="L80" s="54"/>
      <c r="M80" s="54"/>
      <c r="N80" s="54"/>
    </row>
    <row r="81" spans="1:14" x14ac:dyDescent="0.25">
      <c r="A81" s="172">
        <v>1</v>
      </c>
      <c r="B81" s="247"/>
      <c r="C81" s="248"/>
      <c r="D81" s="248"/>
      <c r="E81" s="248"/>
      <c r="F81" s="249"/>
      <c r="G81" s="172"/>
      <c r="H81" s="172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172">
        <v>2</v>
      </c>
      <c r="B82" s="247"/>
      <c r="C82" s="248"/>
      <c r="D82" s="248"/>
      <c r="E82" s="248"/>
      <c r="F82" s="249"/>
      <c r="G82" s="172"/>
      <c r="H82" s="172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172">
        <v>3</v>
      </c>
      <c r="B83" s="247"/>
      <c r="C83" s="248"/>
      <c r="D83" s="248"/>
      <c r="E83" s="248"/>
      <c r="F83" s="249"/>
      <c r="G83" s="172"/>
      <c r="H83" s="172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172">
        <v>4</v>
      </c>
      <c r="B84" s="247"/>
      <c r="C84" s="248"/>
      <c r="D84" s="248"/>
      <c r="E84" s="248"/>
      <c r="F84" s="249"/>
      <c r="G84" s="172"/>
      <c r="H84" s="172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172" t="s">
        <v>167</v>
      </c>
      <c r="H85" s="172" t="s">
        <v>167</v>
      </c>
      <c r="I85" s="172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176" t="s">
        <v>135</v>
      </c>
      <c r="B89" s="236" t="s">
        <v>169</v>
      </c>
      <c r="C89" s="237"/>
      <c r="D89" s="237"/>
      <c r="E89" s="237"/>
      <c r="F89" s="237"/>
      <c r="G89" s="238"/>
      <c r="H89" s="176" t="s">
        <v>171</v>
      </c>
      <c r="I89" s="176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80" t="s">
        <v>142</v>
      </c>
      <c r="B90" s="180"/>
      <c r="C90" s="181"/>
      <c r="D90" s="181"/>
      <c r="E90" s="181"/>
      <c r="F90" s="181"/>
      <c r="G90" s="181"/>
      <c r="H90" s="180" t="s">
        <v>230</v>
      </c>
      <c r="I90" s="180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80"/>
      <c r="B91" s="180"/>
      <c r="C91" s="181"/>
      <c r="D91" s="181"/>
      <c r="E91" s="181"/>
      <c r="F91" s="181"/>
      <c r="G91" s="181"/>
      <c r="H91" s="180" t="s">
        <v>232</v>
      </c>
      <c r="I91" s="180" t="s">
        <v>179</v>
      </c>
      <c r="J91" s="68"/>
      <c r="K91" s="56"/>
      <c r="L91" s="54"/>
      <c r="M91" s="54"/>
      <c r="N91" s="54"/>
    </row>
    <row r="92" spans="1:14" x14ac:dyDescent="0.25">
      <c r="A92" s="172">
        <v>1</v>
      </c>
      <c r="B92" s="233">
        <v>2</v>
      </c>
      <c r="C92" s="234"/>
      <c r="D92" s="234"/>
      <c r="E92" s="234"/>
      <c r="F92" s="234"/>
      <c r="G92" s="235"/>
      <c r="H92" s="172">
        <v>3</v>
      </c>
      <c r="I92" s="172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75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176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176" t="s">
        <v>234</v>
      </c>
      <c r="I99" s="176" t="s">
        <v>235</v>
      </c>
      <c r="J99" s="176" t="s">
        <v>172</v>
      </c>
      <c r="K99" s="56"/>
      <c r="L99" s="54"/>
      <c r="M99" s="54"/>
      <c r="N99" s="54"/>
    </row>
    <row r="100" spans="1:14" x14ac:dyDescent="0.25">
      <c r="A100" s="180" t="s">
        <v>142</v>
      </c>
      <c r="B100" s="236"/>
      <c r="C100" s="237"/>
      <c r="D100" s="237"/>
      <c r="E100" s="237"/>
      <c r="F100" s="236" t="s">
        <v>236</v>
      </c>
      <c r="G100" s="238"/>
      <c r="H100" s="180" t="s">
        <v>237</v>
      </c>
      <c r="I100" s="180" t="s">
        <v>220</v>
      </c>
      <c r="J100" s="180" t="s">
        <v>238</v>
      </c>
      <c r="K100" s="56"/>
      <c r="L100" s="54"/>
      <c r="M100" s="54"/>
      <c r="N100" s="54"/>
    </row>
    <row r="101" spans="1:14" x14ac:dyDescent="0.25">
      <c r="A101" s="180"/>
      <c r="B101" s="236"/>
      <c r="C101" s="237"/>
      <c r="D101" s="237"/>
      <c r="E101" s="237"/>
      <c r="F101" s="236" t="s">
        <v>239</v>
      </c>
      <c r="G101" s="238"/>
      <c r="H101" s="180" t="s">
        <v>240</v>
      </c>
      <c r="I101" s="180"/>
      <c r="J101" s="180"/>
      <c r="K101" s="56"/>
      <c r="L101" s="54"/>
      <c r="M101" s="54"/>
      <c r="N101" s="54"/>
    </row>
    <row r="102" spans="1:14" x14ac:dyDescent="0.25">
      <c r="A102" s="172">
        <v>1</v>
      </c>
      <c r="B102" s="250">
        <v>2</v>
      </c>
      <c r="C102" s="251"/>
      <c r="D102" s="251"/>
      <c r="E102" s="251"/>
      <c r="F102" s="233">
        <v>3</v>
      </c>
      <c r="G102" s="235"/>
      <c r="H102" s="172">
        <v>4</v>
      </c>
      <c r="I102" s="172">
        <v>5</v>
      </c>
      <c r="J102" s="172">
        <v>6</v>
      </c>
      <c r="K102" s="56"/>
      <c r="L102" s="118"/>
      <c r="M102" s="54"/>
      <c r="N102" s="54"/>
    </row>
    <row r="103" spans="1:14" x14ac:dyDescent="0.25">
      <c r="A103" s="172">
        <v>1</v>
      </c>
      <c r="B103" s="112"/>
      <c r="C103" s="114"/>
      <c r="D103" s="114"/>
      <c r="E103" s="114"/>
      <c r="F103" s="115"/>
      <c r="G103" s="179"/>
      <c r="H103" s="84"/>
      <c r="I103" s="172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172">
        <v>2</v>
      </c>
      <c r="B104" s="112"/>
      <c r="C104" s="114"/>
      <c r="D104" s="114"/>
      <c r="E104" s="114"/>
      <c r="F104" s="115"/>
      <c r="G104" s="179"/>
      <c r="H104" s="84"/>
      <c r="I104" s="172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172">
        <v>3</v>
      </c>
      <c r="B105" s="112"/>
      <c r="C105" s="114"/>
      <c r="D105" s="114"/>
      <c r="E105" s="114"/>
      <c r="F105" s="115"/>
      <c r="G105" s="179"/>
      <c r="H105" s="84"/>
      <c r="I105" s="172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172">
        <v>4</v>
      </c>
      <c r="B106" s="112"/>
      <c r="C106" s="114"/>
      <c r="D106" s="114"/>
      <c r="E106" s="114"/>
      <c r="F106" s="115"/>
      <c r="G106" s="179"/>
      <c r="H106" s="84"/>
      <c r="I106" s="172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79"/>
      <c r="H107" s="172" t="s">
        <v>167</v>
      </c>
      <c r="I107" s="172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176" t="s">
        <v>135</v>
      </c>
      <c r="B111" s="236" t="s">
        <v>218</v>
      </c>
      <c r="C111" s="237"/>
      <c r="D111" s="237"/>
      <c r="E111" s="237"/>
      <c r="F111" s="237"/>
      <c r="G111" s="238"/>
      <c r="H111" s="176" t="s">
        <v>171</v>
      </c>
      <c r="I111" s="176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80" t="s">
        <v>142</v>
      </c>
      <c r="B112" s="180"/>
      <c r="C112" s="181"/>
      <c r="D112" s="181"/>
      <c r="E112" s="181"/>
      <c r="F112" s="181"/>
      <c r="G112" s="181"/>
      <c r="H112" s="180"/>
      <c r="I112" s="180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80"/>
      <c r="B113" s="180"/>
      <c r="C113" s="181"/>
      <c r="D113" s="181"/>
      <c r="E113" s="181"/>
      <c r="F113" s="181"/>
      <c r="G113" s="181"/>
      <c r="H113" s="180"/>
      <c r="I113" s="180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172">
        <v>1</v>
      </c>
      <c r="B114" s="233">
        <v>2</v>
      </c>
      <c r="C114" s="234"/>
      <c r="D114" s="234"/>
      <c r="E114" s="234"/>
      <c r="F114" s="234"/>
      <c r="G114" s="235"/>
      <c r="H114" s="172">
        <v>3</v>
      </c>
      <c r="I114" s="172">
        <v>4</v>
      </c>
      <c r="J114" s="70">
        <v>5</v>
      </c>
      <c r="K114" s="56"/>
      <c r="L114" s="54"/>
      <c r="M114" s="54"/>
      <c r="N114" s="54"/>
    </row>
    <row r="115" spans="1:14" x14ac:dyDescent="0.25">
      <c r="A115" s="172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172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172"/>
      <c r="B117" s="112" t="s">
        <v>166</v>
      </c>
      <c r="C117" s="114"/>
      <c r="D117" s="114"/>
      <c r="E117" s="114"/>
      <c r="F117" s="114"/>
      <c r="G117" s="114"/>
      <c r="H117" s="172" t="s">
        <v>167</v>
      </c>
      <c r="I117" s="172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176" t="s">
        <v>135</v>
      </c>
      <c r="B121" s="236" t="s">
        <v>169</v>
      </c>
      <c r="C121" s="237"/>
      <c r="D121" s="237"/>
      <c r="E121" s="237"/>
      <c r="F121" s="237"/>
      <c r="G121" s="238"/>
      <c r="H121" s="176" t="s">
        <v>247</v>
      </c>
      <c r="I121" s="176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80" t="s">
        <v>142</v>
      </c>
      <c r="B122" s="180"/>
      <c r="C122" s="181"/>
      <c r="D122" s="181"/>
      <c r="E122" s="181"/>
      <c r="F122" s="181"/>
      <c r="G122" s="181"/>
      <c r="H122" s="180"/>
      <c r="I122" s="180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80"/>
      <c r="B123" s="180"/>
      <c r="C123" s="181"/>
      <c r="D123" s="181"/>
      <c r="E123" s="181"/>
      <c r="F123" s="181"/>
      <c r="G123" s="181"/>
      <c r="H123" s="180"/>
      <c r="I123" s="180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172">
        <v>1</v>
      </c>
      <c r="B124" s="233">
        <v>2</v>
      </c>
      <c r="C124" s="234"/>
      <c r="D124" s="234"/>
      <c r="E124" s="234"/>
      <c r="F124" s="234"/>
      <c r="G124" s="235"/>
      <c r="H124" s="172">
        <v>3</v>
      </c>
      <c r="I124" s="172">
        <v>4</v>
      </c>
      <c r="J124" s="70">
        <v>5</v>
      </c>
      <c r="K124" s="56"/>
      <c r="L124" s="54"/>
      <c r="M124" s="54"/>
      <c r="N124" s="54"/>
    </row>
    <row r="125" spans="1:14" x14ac:dyDescent="0.25">
      <c r="A125" s="172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172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172"/>
      <c r="B127" s="112" t="s">
        <v>166</v>
      </c>
      <c r="C127" s="114"/>
      <c r="D127" s="114"/>
      <c r="E127" s="114"/>
      <c r="F127" s="114"/>
      <c r="G127" s="114"/>
      <c r="H127" s="172" t="s">
        <v>167</v>
      </c>
      <c r="I127" s="172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176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176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80" t="s">
        <v>142</v>
      </c>
      <c r="B132" s="180"/>
      <c r="C132" s="181"/>
      <c r="D132" s="181"/>
      <c r="E132" s="181"/>
      <c r="F132" s="181"/>
      <c r="G132" s="181"/>
      <c r="H132" s="120"/>
      <c r="I132" s="180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80"/>
      <c r="B133" s="180"/>
      <c r="C133" s="181"/>
      <c r="D133" s="181"/>
      <c r="E133" s="181"/>
      <c r="F133" s="181"/>
      <c r="G133" s="181"/>
      <c r="H133" s="121"/>
      <c r="I133" s="180"/>
      <c r="J133" s="68"/>
      <c r="K133" s="56"/>
      <c r="L133" s="54"/>
      <c r="M133" s="54"/>
      <c r="N133" s="54"/>
    </row>
    <row r="134" spans="1:14" x14ac:dyDescent="0.25">
      <c r="A134" s="172">
        <v>1</v>
      </c>
      <c r="B134" s="233">
        <v>2</v>
      </c>
      <c r="C134" s="234"/>
      <c r="D134" s="234"/>
      <c r="E134" s="234"/>
      <c r="F134" s="234"/>
      <c r="G134" s="234"/>
      <c r="H134" s="235"/>
      <c r="I134" s="172">
        <v>3</v>
      </c>
      <c r="J134" s="70">
        <v>4</v>
      </c>
      <c r="K134" s="56"/>
      <c r="L134" s="54"/>
      <c r="M134" s="54"/>
      <c r="N134" s="54"/>
    </row>
    <row r="135" spans="1:14" x14ac:dyDescent="0.25">
      <c r="A135" s="172">
        <v>1</v>
      </c>
      <c r="B135" s="112"/>
      <c r="C135" s="114"/>
      <c r="D135" s="114"/>
      <c r="E135" s="114"/>
      <c r="F135" s="114"/>
      <c r="G135" s="114"/>
      <c r="H135" s="114"/>
      <c r="I135" s="119">
        <v>1</v>
      </c>
      <c r="J135" s="84"/>
      <c r="K135" s="56"/>
      <c r="L135" s="54"/>
      <c r="M135" s="54"/>
      <c r="N135" s="54"/>
    </row>
    <row r="136" spans="1:14" x14ac:dyDescent="0.25">
      <c r="A136" s="172">
        <v>2</v>
      </c>
      <c r="B136" s="112"/>
      <c r="C136" s="114"/>
      <c r="D136" s="114"/>
      <c r="E136" s="114"/>
      <c r="F136" s="114"/>
      <c r="G136" s="114"/>
      <c r="H136" s="114"/>
      <c r="I136" s="119">
        <v>1</v>
      </c>
      <c r="J136" s="84"/>
      <c r="K136" s="56"/>
      <c r="L136" s="54"/>
      <c r="M136" s="54"/>
      <c r="N136" s="54"/>
    </row>
    <row r="137" spans="1:14" x14ac:dyDescent="0.25">
      <c r="A137" s="172"/>
      <c r="B137" s="112" t="s">
        <v>166</v>
      </c>
      <c r="C137" s="114"/>
      <c r="D137" s="114"/>
      <c r="E137" s="114"/>
      <c r="F137" s="114"/>
      <c r="G137" s="114"/>
      <c r="H137" s="114"/>
      <c r="I137" s="172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176" t="s">
        <v>135</v>
      </c>
      <c r="B141" s="236" t="s">
        <v>169</v>
      </c>
      <c r="C141" s="237"/>
      <c r="D141" s="237"/>
      <c r="E141" s="237"/>
      <c r="F141" s="237"/>
      <c r="G141" s="238"/>
      <c r="H141" s="176" t="s">
        <v>171</v>
      </c>
      <c r="I141" s="176" t="s">
        <v>255</v>
      </c>
      <c r="J141" s="176" t="s">
        <v>172</v>
      </c>
    </row>
    <row r="142" spans="1:14" x14ac:dyDescent="0.25">
      <c r="A142" s="180" t="s">
        <v>142</v>
      </c>
      <c r="B142" s="180"/>
      <c r="C142" s="181"/>
      <c r="D142" s="181"/>
      <c r="E142" s="181"/>
      <c r="F142" s="181"/>
      <c r="G142" s="181"/>
      <c r="H142" s="180"/>
      <c r="I142" s="180" t="s">
        <v>256</v>
      </c>
      <c r="J142" s="180" t="s">
        <v>219</v>
      </c>
    </row>
    <row r="143" spans="1:14" x14ac:dyDescent="0.25">
      <c r="A143" s="180"/>
      <c r="B143" s="180"/>
      <c r="C143" s="181"/>
      <c r="D143" s="181"/>
      <c r="E143" s="181"/>
      <c r="F143" s="181"/>
      <c r="G143" s="181"/>
      <c r="H143" s="180"/>
      <c r="I143" s="180" t="s">
        <v>179</v>
      </c>
      <c r="J143" s="180"/>
    </row>
    <row r="144" spans="1:14" x14ac:dyDescent="0.25">
      <c r="A144" s="172">
        <v>1</v>
      </c>
      <c r="B144" s="233">
        <v>2</v>
      </c>
      <c r="C144" s="234"/>
      <c r="D144" s="234"/>
      <c r="E144" s="234"/>
      <c r="F144" s="234"/>
      <c r="G144" s="235"/>
      <c r="H144" s="172">
        <v>3</v>
      </c>
      <c r="I144" s="172">
        <v>4</v>
      </c>
      <c r="J144" s="172">
        <v>5</v>
      </c>
    </row>
    <row r="145" spans="1:10" x14ac:dyDescent="0.25">
      <c r="A145" s="172">
        <v>1</v>
      </c>
      <c r="B145" s="109" t="s">
        <v>365</v>
      </c>
      <c r="C145" s="111"/>
      <c r="D145" s="111"/>
      <c r="E145" s="111"/>
      <c r="F145" s="111"/>
      <c r="G145" s="111"/>
      <c r="H145" s="84">
        <v>20</v>
      </c>
      <c r="I145" s="84">
        <f>J145/H145</f>
        <v>1980</v>
      </c>
      <c r="J145" s="84">
        <v>39600</v>
      </c>
    </row>
    <row r="146" spans="1:10" x14ac:dyDescent="0.25">
      <c r="A146" s="172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v>0</v>
      </c>
    </row>
    <row r="147" spans="1:10" x14ac:dyDescent="0.25">
      <c r="A147" s="172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ref="J147:J150" si="0">SUM(H147*I147)</f>
        <v>0</v>
      </c>
    </row>
    <row r="148" spans="1:10" x14ac:dyDescent="0.25">
      <c r="A148" s="172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172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172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172"/>
      <c r="B151" s="112" t="s">
        <v>166</v>
      </c>
      <c r="C151" s="114"/>
      <c r="D151" s="114"/>
      <c r="E151" s="114"/>
      <c r="F151" s="114"/>
      <c r="G151" s="114"/>
      <c r="H151" s="172" t="s">
        <v>167</v>
      </c>
      <c r="I151" s="172" t="s">
        <v>167</v>
      </c>
      <c r="J151" s="84">
        <f>J145+J146+J147+J148+J149+J150</f>
        <v>39600</v>
      </c>
    </row>
  </sheetData>
  <mergeCells count="59">
    <mergeCell ref="B134:H134"/>
    <mergeCell ref="A139:J139"/>
    <mergeCell ref="B141:G141"/>
    <mergeCell ref="B144:G144"/>
    <mergeCell ref="B114:G114"/>
    <mergeCell ref="A119:J119"/>
    <mergeCell ref="B121:G121"/>
    <mergeCell ref="B124:G124"/>
    <mergeCell ref="A129:J129"/>
    <mergeCell ref="B131:H131"/>
    <mergeCell ref="B111:G111"/>
    <mergeCell ref="B89:G89"/>
    <mergeCell ref="B92:G92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A87:J87"/>
    <mergeCell ref="D73:J74"/>
    <mergeCell ref="A75:J75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69:J69"/>
    <mergeCell ref="A34:J34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B32:F32"/>
    <mergeCell ref="A1:J1"/>
    <mergeCell ref="A3:J3"/>
    <mergeCell ref="E7:J8"/>
    <mergeCell ref="A9:J9"/>
    <mergeCell ref="D11:G11"/>
    <mergeCell ref="E12:G12"/>
    <mergeCell ref="A23:J23"/>
    <mergeCell ref="B25:F25"/>
    <mergeCell ref="B29:F29"/>
    <mergeCell ref="B30:F30"/>
    <mergeCell ref="B31:F31"/>
  </mergeCells>
  <pageMargins left="0.7" right="0.7" top="0.75" bottom="0.75" header="0.3" footer="0.3"/>
  <pageSetup paperSize="9" scale="54" fitToHeight="0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51"/>
  <sheetViews>
    <sheetView view="pageBreakPreview" topLeftCell="A127" zoomScaleSheetLayoutView="100" workbookViewId="0">
      <selection activeCell="I145" sqref="I145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373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374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48.7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188" t="s">
        <v>135</v>
      </c>
      <c r="B11" s="188" t="s">
        <v>136</v>
      </c>
      <c r="C11" s="188" t="s">
        <v>137</v>
      </c>
      <c r="D11" s="233" t="s">
        <v>138</v>
      </c>
      <c r="E11" s="234"/>
      <c r="F11" s="234"/>
      <c r="G11" s="235"/>
      <c r="H11" s="188" t="s">
        <v>139</v>
      </c>
      <c r="I11" s="18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94" t="s">
        <v>142</v>
      </c>
      <c r="B12" s="194" t="s">
        <v>143</v>
      </c>
      <c r="C12" s="194" t="s">
        <v>144</v>
      </c>
      <c r="D12" s="188" t="s">
        <v>145</v>
      </c>
      <c r="E12" s="233" t="s">
        <v>29</v>
      </c>
      <c r="F12" s="234"/>
      <c r="G12" s="235"/>
      <c r="H12" s="194" t="s">
        <v>146</v>
      </c>
      <c r="I12" s="194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94"/>
      <c r="B13" s="194" t="s">
        <v>149</v>
      </c>
      <c r="C13" s="194" t="s">
        <v>150</v>
      </c>
      <c r="D13" s="194"/>
      <c r="E13" s="188" t="s">
        <v>151</v>
      </c>
      <c r="F13" s="188" t="s">
        <v>152</v>
      </c>
      <c r="G13" s="188" t="s">
        <v>152</v>
      </c>
      <c r="H13" s="194" t="s">
        <v>153</v>
      </c>
      <c r="I13" s="194"/>
      <c r="J13" s="68" t="s">
        <v>154</v>
      </c>
      <c r="K13" s="56"/>
      <c r="L13" s="54"/>
      <c r="M13" s="54"/>
      <c r="N13" s="54"/>
    </row>
    <row r="14" spans="1:14" x14ac:dyDescent="0.25">
      <c r="A14" s="194"/>
      <c r="B14" s="194"/>
      <c r="C14" s="194"/>
      <c r="D14" s="194"/>
      <c r="E14" s="194" t="s">
        <v>153</v>
      </c>
      <c r="F14" s="194" t="s">
        <v>155</v>
      </c>
      <c r="G14" s="194" t="s">
        <v>156</v>
      </c>
      <c r="H14" s="194" t="s">
        <v>157</v>
      </c>
      <c r="I14" s="194"/>
      <c r="J14" s="68" t="s">
        <v>158</v>
      </c>
      <c r="K14" s="56"/>
      <c r="L14" s="54"/>
      <c r="M14" s="54"/>
      <c r="N14" s="54"/>
    </row>
    <row r="15" spans="1:14" x14ac:dyDescent="0.25">
      <c r="A15" s="194"/>
      <c r="B15" s="194"/>
      <c r="C15" s="194"/>
      <c r="D15" s="194"/>
      <c r="E15" s="194" t="s">
        <v>159</v>
      </c>
      <c r="F15" s="194" t="s">
        <v>160</v>
      </c>
      <c r="G15" s="194" t="s">
        <v>160</v>
      </c>
      <c r="H15" s="194"/>
      <c r="I15" s="194"/>
      <c r="J15" s="68" t="s">
        <v>161</v>
      </c>
      <c r="K15" s="56"/>
      <c r="L15" s="54"/>
      <c r="M15" s="54"/>
      <c r="N15" s="54"/>
    </row>
    <row r="16" spans="1:14" x14ac:dyDescent="0.25">
      <c r="A16" s="185">
        <v>1</v>
      </c>
      <c r="B16" s="185">
        <v>2</v>
      </c>
      <c r="C16" s="185">
        <v>3</v>
      </c>
      <c r="D16" s="185">
        <v>4</v>
      </c>
      <c r="E16" s="185">
        <v>5</v>
      </c>
      <c r="F16" s="185">
        <v>6</v>
      </c>
      <c r="G16" s="185">
        <v>7</v>
      </c>
      <c r="H16" s="185">
        <v>8</v>
      </c>
      <c r="I16" s="185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185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185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185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185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185" t="s">
        <v>167</v>
      </c>
      <c r="D21" s="73">
        <f>+SUM(D17:D20)</f>
        <v>0</v>
      </c>
      <c r="E21" s="185" t="s">
        <v>167</v>
      </c>
      <c r="F21" s="185" t="s">
        <v>167</v>
      </c>
      <c r="G21" s="185" t="s">
        <v>167</v>
      </c>
      <c r="H21" s="76" t="s">
        <v>167</v>
      </c>
      <c r="I21" s="185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188" t="s">
        <v>135</v>
      </c>
      <c r="B25" s="236" t="s">
        <v>169</v>
      </c>
      <c r="C25" s="237"/>
      <c r="D25" s="237"/>
      <c r="E25" s="237"/>
      <c r="F25" s="238"/>
      <c r="G25" s="188" t="s">
        <v>170</v>
      </c>
      <c r="H25" s="188" t="s">
        <v>171</v>
      </c>
      <c r="I25" s="18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94" t="s">
        <v>142</v>
      </c>
      <c r="B26" s="194"/>
      <c r="C26" s="79"/>
      <c r="D26" s="79"/>
      <c r="E26" s="79"/>
      <c r="F26" s="80"/>
      <c r="G26" s="194" t="s">
        <v>173</v>
      </c>
      <c r="H26" s="194" t="s">
        <v>174</v>
      </c>
      <c r="I26" s="194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94"/>
      <c r="B27" s="194"/>
      <c r="C27" s="79"/>
      <c r="D27" s="79"/>
      <c r="E27" s="79"/>
      <c r="F27" s="80"/>
      <c r="G27" s="194" t="s">
        <v>177</v>
      </c>
      <c r="H27" s="194" t="s">
        <v>178</v>
      </c>
      <c r="I27" s="194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188" t="s">
        <v>135</v>
      </c>
      <c r="B36" s="236" t="s">
        <v>169</v>
      </c>
      <c r="C36" s="237"/>
      <c r="D36" s="237"/>
      <c r="E36" s="237"/>
      <c r="F36" s="238"/>
      <c r="G36" s="188" t="s">
        <v>181</v>
      </c>
      <c r="H36" s="188" t="s">
        <v>171</v>
      </c>
      <c r="I36" s="18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94" t="s">
        <v>142</v>
      </c>
      <c r="B37" s="194"/>
      <c r="C37" s="79"/>
      <c r="D37" s="79"/>
      <c r="E37" s="79"/>
      <c r="F37" s="80"/>
      <c r="G37" s="194" t="s">
        <v>174</v>
      </c>
      <c r="H37" s="194" t="s">
        <v>183</v>
      </c>
      <c r="I37" s="194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94"/>
      <c r="B38" s="194"/>
      <c r="C38" s="79"/>
      <c r="D38" s="79"/>
      <c r="E38" s="79"/>
      <c r="F38" s="80"/>
      <c r="G38" s="194" t="s">
        <v>185</v>
      </c>
      <c r="H38" s="194" t="s">
        <v>186</v>
      </c>
      <c r="I38" s="194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18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18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94" t="s">
        <v>142</v>
      </c>
      <c r="B50" s="194"/>
      <c r="C50" s="195"/>
      <c r="D50" s="79"/>
      <c r="E50" s="79"/>
      <c r="F50" s="195"/>
      <c r="G50" s="195"/>
      <c r="H50" s="196"/>
      <c r="I50" s="194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94"/>
      <c r="B51" s="194"/>
      <c r="C51" s="195"/>
      <c r="D51" s="79"/>
      <c r="E51" s="79"/>
      <c r="F51" s="195"/>
      <c r="G51" s="195"/>
      <c r="H51" s="196"/>
      <c r="I51" s="194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185">
        <v>1</v>
      </c>
      <c r="B53" s="233">
        <v>2</v>
      </c>
      <c r="C53" s="234"/>
      <c r="D53" s="234"/>
      <c r="E53" s="234"/>
      <c r="F53" s="234"/>
      <c r="G53" s="234"/>
      <c r="H53" s="235"/>
      <c r="I53" s="185">
        <v>3</v>
      </c>
      <c r="J53" s="70">
        <v>4</v>
      </c>
      <c r="K53" s="56"/>
      <c r="L53" s="54"/>
      <c r="M53" s="54"/>
      <c r="N53" s="54"/>
    </row>
    <row r="54" spans="1:14" x14ac:dyDescent="0.25">
      <c r="A54" s="185">
        <v>1</v>
      </c>
      <c r="B54" s="191" t="s">
        <v>200</v>
      </c>
      <c r="C54" s="186"/>
      <c r="D54" s="192"/>
      <c r="E54" s="192"/>
      <c r="F54" s="186"/>
      <c r="G54" s="186"/>
      <c r="H54" s="187"/>
      <c r="I54" s="185" t="s">
        <v>167</v>
      </c>
      <c r="J54" s="73"/>
      <c r="K54" s="56"/>
      <c r="L54" s="54"/>
      <c r="M54" s="54"/>
      <c r="N54" s="54"/>
    </row>
    <row r="55" spans="1:14" x14ac:dyDescent="0.25">
      <c r="A55" s="188" t="s">
        <v>201</v>
      </c>
      <c r="B55" s="94" t="s">
        <v>29</v>
      </c>
      <c r="C55" s="195"/>
      <c r="D55" s="79"/>
      <c r="E55" s="79"/>
      <c r="F55" s="195"/>
      <c r="G55" s="195"/>
      <c r="H55" s="195"/>
      <c r="I55" s="18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95"/>
      <c r="D56" s="79"/>
      <c r="E56" s="79"/>
      <c r="F56" s="195"/>
      <c r="G56" s="195"/>
      <c r="H56" s="195"/>
      <c r="I56" s="73">
        <v>0</v>
      </c>
      <c r="J56" s="73">
        <v>0</v>
      </c>
      <c r="K56" s="56"/>
      <c r="L56" s="54"/>
      <c r="M56" s="54"/>
      <c r="N56" s="54"/>
    </row>
    <row r="57" spans="1:14" x14ac:dyDescent="0.25">
      <c r="A57" s="185" t="s">
        <v>203</v>
      </c>
      <c r="B57" s="191" t="s">
        <v>204</v>
      </c>
      <c r="C57" s="186"/>
      <c r="D57" s="192"/>
      <c r="E57" s="192"/>
      <c r="F57" s="186"/>
      <c r="G57" s="186"/>
      <c r="H57" s="187"/>
      <c r="I57" s="185"/>
      <c r="J57" s="73"/>
      <c r="K57" s="56"/>
      <c r="L57" s="54"/>
      <c r="M57" s="54"/>
      <c r="N57" s="54"/>
    </row>
    <row r="58" spans="1:14" x14ac:dyDescent="0.25">
      <c r="A58" s="188" t="s">
        <v>205</v>
      </c>
      <c r="B58" s="95" t="s">
        <v>206</v>
      </c>
      <c r="C58" s="189"/>
      <c r="D58" s="97"/>
      <c r="E58" s="97"/>
      <c r="F58" s="189"/>
      <c r="G58" s="189"/>
      <c r="H58" s="190"/>
      <c r="I58" s="188"/>
      <c r="J58" s="73"/>
      <c r="K58" s="56"/>
      <c r="L58" s="54"/>
      <c r="M58" s="54"/>
      <c r="N58" s="54"/>
    </row>
    <row r="59" spans="1:14" x14ac:dyDescent="0.25">
      <c r="A59" s="188">
        <v>2</v>
      </c>
      <c r="B59" s="95" t="s">
        <v>207</v>
      </c>
      <c r="C59" s="189"/>
      <c r="D59" s="97"/>
      <c r="E59" s="97"/>
      <c r="F59" s="189"/>
      <c r="G59" s="189"/>
      <c r="H59" s="190"/>
      <c r="I59" s="188" t="s">
        <v>167</v>
      </c>
      <c r="J59" s="73"/>
      <c r="K59" s="56"/>
      <c r="L59" s="54"/>
      <c r="M59" s="54"/>
      <c r="N59" s="54"/>
    </row>
    <row r="60" spans="1:14" x14ac:dyDescent="0.25">
      <c r="A60" s="188" t="s">
        <v>208</v>
      </c>
      <c r="B60" s="95" t="s">
        <v>29</v>
      </c>
      <c r="C60" s="189"/>
      <c r="D60" s="97"/>
      <c r="E60" s="97"/>
      <c r="F60" s="189"/>
      <c r="G60" s="189"/>
      <c r="H60" s="190"/>
      <c r="I60" s="188"/>
      <c r="J60" s="73"/>
      <c r="K60" s="56"/>
      <c r="L60" s="54"/>
      <c r="M60" s="54"/>
      <c r="N60" s="54"/>
    </row>
    <row r="61" spans="1:14" x14ac:dyDescent="0.25">
      <c r="A61" s="194"/>
      <c r="B61" s="94" t="s">
        <v>209</v>
      </c>
      <c r="C61" s="195"/>
      <c r="D61" s="79"/>
      <c r="E61" s="79"/>
      <c r="F61" s="195"/>
      <c r="G61" s="195"/>
      <c r="H61" s="196"/>
      <c r="I61" s="73">
        <v>0</v>
      </c>
      <c r="J61" s="73">
        <v>0</v>
      </c>
      <c r="K61" s="56"/>
      <c r="L61" s="54"/>
      <c r="M61" s="54"/>
      <c r="N61" s="54"/>
    </row>
    <row r="62" spans="1:14" x14ac:dyDescent="0.25">
      <c r="A62" s="188" t="s">
        <v>210</v>
      </c>
      <c r="B62" s="95" t="s">
        <v>211</v>
      </c>
      <c r="C62" s="189"/>
      <c r="D62" s="97"/>
      <c r="E62" s="97"/>
      <c r="F62" s="189"/>
      <c r="G62" s="189"/>
      <c r="H62" s="190"/>
      <c r="I62" s="73"/>
      <c r="J62" s="73"/>
      <c r="K62" s="56"/>
      <c r="L62" s="54"/>
      <c r="M62" s="54"/>
      <c r="N62" s="54"/>
    </row>
    <row r="63" spans="1:14" x14ac:dyDescent="0.25">
      <c r="A63" s="188" t="s">
        <v>212</v>
      </c>
      <c r="B63" s="95" t="s">
        <v>213</v>
      </c>
      <c r="C63" s="189"/>
      <c r="D63" s="97"/>
      <c r="E63" s="97"/>
      <c r="F63" s="189"/>
      <c r="G63" s="189"/>
      <c r="H63" s="190"/>
      <c r="I63" s="73">
        <v>0</v>
      </c>
      <c r="J63" s="73">
        <v>0</v>
      </c>
      <c r="K63" s="56"/>
      <c r="L63" s="54"/>
      <c r="M63" s="54"/>
      <c r="N63" s="54"/>
    </row>
    <row r="64" spans="1:14" x14ac:dyDescent="0.25">
      <c r="A64" s="188" t="s">
        <v>214</v>
      </c>
      <c r="B64" s="95" t="s">
        <v>215</v>
      </c>
      <c r="C64" s="189"/>
      <c r="D64" s="97"/>
      <c r="E64" s="97"/>
      <c r="F64" s="189"/>
      <c r="G64" s="189"/>
      <c r="H64" s="190"/>
      <c r="I64" s="73"/>
      <c r="J64" s="73"/>
      <c r="K64" s="56"/>
      <c r="L64" s="54"/>
      <c r="M64" s="54"/>
      <c r="N64" s="54"/>
    </row>
    <row r="65" spans="1:14" x14ac:dyDescent="0.25">
      <c r="A65" s="188" t="s">
        <v>216</v>
      </c>
      <c r="B65" s="95" t="s">
        <v>215</v>
      </c>
      <c r="C65" s="189"/>
      <c r="D65" s="97"/>
      <c r="E65" s="97"/>
      <c r="F65" s="189"/>
      <c r="G65" s="189"/>
      <c r="H65" s="190"/>
      <c r="I65" s="73"/>
      <c r="J65" s="73"/>
      <c r="K65" s="56"/>
      <c r="L65" s="54"/>
      <c r="M65" s="54"/>
      <c r="N65" s="54"/>
    </row>
    <row r="66" spans="1:14" x14ac:dyDescent="0.25">
      <c r="A66" s="188">
        <v>3</v>
      </c>
      <c r="B66" s="95" t="s">
        <v>217</v>
      </c>
      <c r="C66" s="189"/>
      <c r="D66" s="97"/>
      <c r="E66" s="97"/>
      <c r="F66" s="189"/>
      <c r="G66" s="189"/>
      <c r="H66" s="190"/>
      <c r="I66" s="73">
        <v>0</v>
      </c>
      <c r="J66" s="73">
        <v>0</v>
      </c>
      <c r="K66" s="56"/>
      <c r="L66" s="54"/>
      <c r="M66" s="54"/>
      <c r="N66" s="54"/>
    </row>
    <row r="67" spans="1:14" x14ac:dyDescent="0.25">
      <c r="A67" s="185"/>
      <c r="B67" s="185" t="s">
        <v>166</v>
      </c>
      <c r="C67" s="186"/>
      <c r="D67" s="192"/>
      <c r="E67" s="192"/>
      <c r="F67" s="186"/>
      <c r="G67" s="186"/>
      <c r="H67" s="187"/>
      <c r="I67" s="185" t="s">
        <v>167</v>
      </c>
      <c r="J67" s="73"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93"/>
      <c r="C71" s="99"/>
      <c r="D71" s="59" t="s">
        <v>373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93"/>
      <c r="C73" s="99"/>
      <c r="D73" s="242" t="s">
        <v>374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54.75" customHeight="1" x14ac:dyDescent="0.25">
      <c r="A74" s="100"/>
      <c r="B74" s="193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188" t="s">
        <v>135</v>
      </c>
      <c r="B77" s="236" t="s">
        <v>169</v>
      </c>
      <c r="C77" s="237"/>
      <c r="D77" s="237"/>
      <c r="E77" s="237"/>
      <c r="F77" s="238"/>
      <c r="G77" s="188" t="s">
        <v>171</v>
      </c>
      <c r="H77" s="188" t="s">
        <v>171</v>
      </c>
      <c r="I77" s="188" t="s">
        <v>223</v>
      </c>
      <c r="J77" s="188" t="s">
        <v>172</v>
      </c>
      <c r="K77" s="56"/>
      <c r="L77" s="54"/>
      <c r="M77" s="54"/>
      <c r="N77" s="54"/>
    </row>
    <row r="78" spans="1:14" x14ac:dyDescent="0.25">
      <c r="A78" s="194" t="s">
        <v>142</v>
      </c>
      <c r="B78" s="244"/>
      <c r="C78" s="245"/>
      <c r="D78" s="245"/>
      <c r="E78" s="245"/>
      <c r="F78" s="246"/>
      <c r="G78" s="194" t="s">
        <v>224</v>
      </c>
      <c r="H78" s="194" t="s">
        <v>225</v>
      </c>
      <c r="I78" s="194" t="s">
        <v>226</v>
      </c>
      <c r="J78" s="194" t="s">
        <v>176</v>
      </c>
      <c r="K78" s="56"/>
      <c r="L78" s="54"/>
      <c r="M78" s="54"/>
      <c r="N78" s="54"/>
    </row>
    <row r="79" spans="1:14" x14ac:dyDescent="0.25">
      <c r="A79" s="194"/>
      <c r="B79" s="244"/>
      <c r="C79" s="245"/>
      <c r="D79" s="245"/>
      <c r="E79" s="245"/>
      <c r="F79" s="246"/>
      <c r="G79" s="194"/>
      <c r="H79" s="194" t="s">
        <v>227</v>
      </c>
      <c r="I79" s="194" t="s">
        <v>179</v>
      </c>
      <c r="J79" s="194"/>
      <c r="K79" s="56"/>
      <c r="L79" s="54"/>
      <c r="M79" s="54"/>
      <c r="N79" s="54"/>
    </row>
    <row r="80" spans="1:14" x14ac:dyDescent="0.25">
      <c r="A80" s="185">
        <v>1</v>
      </c>
      <c r="B80" s="250">
        <v>2</v>
      </c>
      <c r="C80" s="251"/>
      <c r="D80" s="251"/>
      <c r="E80" s="251"/>
      <c r="F80" s="252"/>
      <c r="G80" s="185">
        <v>3</v>
      </c>
      <c r="H80" s="185">
        <v>4</v>
      </c>
      <c r="I80" s="185">
        <v>5</v>
      </c>
      <c r="J80" s="185">
        <v>6</v>
      </c>
      <c r="K80" s="56"/>
      <c r="L80" s="54"/>
      <c r="M80" s="54"/>
      <c r="N80" s="54"/>
    </row>
    <row r="81" spans="1:14" x14ac:dyDescent="0.25">
      <c r="A81" s="185">
        <v>1</v>
      </c>
      <c r="B81" s="247"/>
      <c r="C81" s="248"/>
      <c r="D81" s="248"/>
      <c r="E81" s="248"/>
      <c r="F81" s="249"/>
      <c r="G81" s="185"/>
      <c r="H81" s="185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185">
        <v>2</v>
      </c>
      <c r="B82" s="247"/>
      <c r="C82" s="248"/>
      <c r="D82" s="248"/>
      <c r="E82" s="248"/>
      <c r="F82" s="249"/>
      <c r="G82" s="185"/>
      <c r="H82" s="185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185">
        <v>3</v>
      </c>
      <c r="B83" s="247"/>
      <c r="C83" s="248"/>
      <c r="D83" s="248"/>
      <c r="E83" s="248"/>
      <c r="F83" s="249"/>
      <c r="G83" s="185"/>
      <c r="H83" s="185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185">
        <v>4</v>
      </c>
      <c r="B84" s="247"/>
      <c r="C84" s="248"/>
      <c r="D84" s="248"/>
      <c r="E84" s="248"/>
      <c r="F84" s="249"/>
      <c r="G84" s="185"/>
      <c r="H84" s="185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185" t="s">
        <v>167</v>
      </c>
      <c r="H85" s="185" t="s">
        <v>167</v>
      </c>
      <c r="I85" s="185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188" t="s">
        <v>135</v>
      </c>
      <c r="B89" s="236" t="s">
        <v>169</v>
      </c>
      <c r="C89" s="237"/>
      <c r="D89" s="237"/>
      <c r="E89" s="237"/>
      <c r="F89" s="237"/>
      <c r="G89" s="238"/>
      <c r="H89" s="188" t="s">
        <v>171</v>
      </c>
      <c r="I89" s="18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94" t="s">
        <v>142</v>
      </c>
      <c r="B90" s="194"/>
      <c r="C90" s="195"/>
      <c r="D90" s="195"/>
      <c r="E90" s="195"/>
      <c r="F90" s="195"/>
      <c r="G90" s="195"/>
      <c r="H90" s="194" t="s">
        <v>230</v>
      </c>
      <c r="I90" s="194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94"/>
      <c r="B91" s="194"/>
      <c r="C91" s="195"/>
      <c r="D91" s="195"/>
      <c r="E91" s="195"/>
      <c r="F91" s="195"/>
      <c r="G91" s="195"/>
      <c r="H91" s="194" t="s">
        <v>232</v>
      </c>
      <c r="I91" s="194" t="s">
        <v>179</v>
      </c>
      <c r="J91" s="68"/>
      <c r="K91" s="56"/>
      <c r="L91" s="54"/>
      <c r="M91" s="54"/>
      <c r="N91" s="54"/>
    </row>
    <row r="92" spans="1:14" x14ac:dyDescent="0.25">
      <c r="A92" s="185">
        <v>1</v>
      </c>
      <c r="B92" s="233">
        <v>2</v>
      </c>
      <c r="C92" s="234"/>
      <c r="D92" s="234"/>
      <c r="E92" s="234"/>
      <c r="F92" s="234"/>
      <c r="G92" s="235"/>
      <c r="H92" s="185">
        <v>3</v>
      </c>
      <c r="I92" s="185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93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18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188" t="s">
        <v>234</v>
      </c>
      <c r="I99" s="188" t="s">
        <v>235</v>
      </c>
      <c r="J99" s="188" t="s">
        <v>172</v>
      </c>
      <c r="K99" s="56"/>
      <c r="L99" s="54"/>
      <c r="M99" s="54"/>
      <c r="N99" s="54"/>
    </row>
    <row r="100" spans="1:14" x14ac:dyDescent="0.25">
      <c r="A100" s="194" t="s">
        <v>142</v>
      </c>
      <c r="B100" s="236"/>
      <c r="C100" s="237"/>
      <c r="D100" s="237"/>
      <c r="E100" s="237"/>
      <c r="F100" s="236" t="s">
        <v>236</v>
      </c>
      <c r="G100" s="238"/>
      <c r="H100" s="194" t="s">
        <v>237</v>
      </c>
      <c r="I100" s="194" t="s">
        <v>220</v>
      </c>
      <c r="J100" s="194" t="s">
        <v>238</v>
      </c>
      <c r="K100" s="56"/>
      <c r="L100" s="54"/>
      <c r="M100" s="54"/>
      <c r="N100" s="54"/>
    </row>
    <row r="101" spans="1:14" x14ac:dyDescent="0.25">
      <c r="A101" s="194"/>
      <c r="B101" s="236"/>
      <c r="C101" s="237"/>
      <c r="D101" s="237"/>
      <c r="E101" s="237"/>
      <c r="F101" s="236" t="s">
        <v>239</v>
      </c>
      <c r="G101" s="238"/>
      <c r="H101" s="194" t="s">
        <v>240</v>
      </c>
      <c r="I101" s="194"/>
      <c r="J101" s="194"/>
      <c r="K101" s="56"/>
      <c r="L101" s="54"/>
      <c r="M101" s="54"/>
      <c r="N101" s="54"/>
    </row>
    <row r="102" spans="1:14" x14ac:dyDescent="0.25">
      <c r="A102" s="185">
        <v>1</v>
      </c>
      <c r="B102" s="250">
        <v>2</v>
      </c>
      <c r="C102" s="251"/>
      <c r="D102" s="251"/>
      <c r="E102" s="251"/>
      <c r="F102" s="233">
        <v>3</v>
      </c>
      <c r="G102" s="235"/>
      <c r="H102" s="185">
        <v>4</v>
      </c>
      <c r="I102" s="185">
        <v>5</v>
      </c>
      <c r="J102" s="185">
        <v>6</v>
      </c>
      <c r="K102" s="56"/>
      <c r="L102" s="118"/>
      <c r="M102" s="54"/>
      <c r="N102" s="54"/>
    </row>
    <row r="103" spans="1:14" x14ac:dyDescent="0.25">
      <c r="A103" s="185">
        <v>1</v>
      </c>
      <c r="B103" s="112"/>
      <c r="C103" s="114"/>
      <c r="D103" s="114"/>
      <c r="E103" s="114"/>
      <c r="F103" s="115"/>
      <c r="G103" s="197"/>
      <c r="H103" s="84"/>
      <c r="I103" s="185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185">
        <v>2</v>
      </c>
      <c r="B104" s="112"/>
      <c r="C104" s="114"/>
      <c r="D104" s="114"/>
      <c r="E104" s="114"/>
      <c r="F104" s="115"/>
      <c r="G104" s="197"/>
      <c r="H104" s="84"/>
      <c r="I104" s="185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185">
        <v>3</v>
      </c>
      <c r="B105" s="112"/>
      <c r="C105" s="114"/>
      <c r="D105" s="114"/>
      <c r="E105" s="114"/>
      <c r="F105" s="115"/>
      <c r="G105" s="197"/>
      <c r="H105" s="84"/>
      <c r="I105" s="185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185">
        <v>4</v>
      </c>
      <c r="B106" s="112"/>
      <c r="C106" s="114"/>
      <c r="D106" s="114"/>
      <c r="E106" s="114"/>
      <c r="F106" s="115"/>
      <c r="G106" s="197"/>
      <c r="H106" s="84"/>
      <c r="I106" s="185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97"/>
      <c r="H107" s="185" t="s">
        <v>167</v>
      </c>
      <c r="I107" s="185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188" t="s">
        <v>135</v>
      </c>
      <c r="B111" s="236" t="s">
        <v>218</v>
      </c>
      <c r="C111" s="237"/>
      <c r="D111" s="237"/>
      <c r="E111" s="237"/>
      <c r="F111" s="237"/>
      <c r="G111" s="238"/>
      <c r="H111" s="188" t="s">
        <v>171</v>
      </c>
      <c r="I111" s="18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94" t="s">
        <v>142</v>
      </c>
      <c r="B112" s="194"/>
      <c r="C112" s="195"/>
      <c r="D112" s="195"/>
      <c r="E112" s="195"/>
      <c r="F112" s="195"/>
      <c r="G112" s="195"/>
      <c r="H112" s="194"/>
      <c r="I112" s="194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94"/>
      <c r="B113" s="194"/>
      <c r="C113" s="195"/>
      <c r="D113" s="195"/>
      <c r="E113" s="195"/>
      <c r="F113" s="195"/>
      <c r="G113" s="195"/>
      <c r="H113" s="194"/>
      <c r="I113" s="194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185">
        <v>1</v>
      </c>
      <c r="B114" s="233">
        <v>2</v>
      </c>
      <c r="C114" s="234"/>
      <c r="D114" s="234"/>
      <c r="E114" s="234"/>
      <c r="F114" s="234"/>
      <c r="G114" s="235"/>
      <c r="H114" s="185">
        <v>3</v>
      </c>
      <c r="I114" s="185">
        <v>4</v>
      </c>
      <c r="J114" s="70">
        <v>5</v>
      </c>
      <c r="K114" s="56"/>
      <c r="L114" s="54"/>
      <c r="M114" s="54"/>
      <c r="N114" s="54"/>
    </row>
    <row r="115" spans="1:14" x14ac:dyDescent="0.25">
      <c r="A115" s="185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185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185"/>
      <c r="B117" s="112" t="s">
        <v>166</v>
      </c>
      <c r="C117" s="114"/>
      <c r="D117" s="114"/>
      <c r="E117" s="114"/>
      <c r="F117" s="114"/>
      <c r="G117" s="114"/>
      <c r="H117" s="185" t="s">
        <v>167</v>
      </c>
      <c r="I117" s="185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188" t="s">
        <v>135</v>
      </c>
      <c r="B121" s="236" t="s">
        <v>169</v>
      </c>
      <c r="C121" s="237"/>
      <c r="D121" s="237"/>
      <c r="E121" s="237"/>
      <c r="F121" s="237"/>
      <c r="G121" s="238"/>
      <c r="H121" s="188" t="s">
        <v>247</v>
      </c>
      <c r="I121" s="18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94" t="s">
        <v>142</v>
      </c>
      <c r="B122" s="194"/>
      <c r="C122" s="195"/>
      <c r="D122" s="195"/>
      <c r="E122" s="195"/>
      <c r="F122" s="195"/>
      <c r="G122" s="195"/>
      <c r="H122" s="194"/>
      <c r="I122" s="194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94"/>
      <c r="B123" s="194"/>
      <c r="C123" s="195"/>
      <c r="D123" s="195"/>
      <c r="E123" s="195"/>
      <c r="F123" s="195"/>
      <c r="G123" s="195"/>
      <c r="H123" s="194"/>
      <c r="I123" s="194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185">
        <v>1</v>
      </c>
      <c r="B124" s="233">
        <v>2</v>
      </c>
      <c r="C124" s="234"/>
      <c r="D124" s="234"/>
      <c r="E124" s="234"/>
      <c r="F124" s="234"/>
      <c r="G124" s="235"/>
      <c r="H124" s="185">
        <v>3</v>
      </c>
      <c r="I124" s="185">
        <v>4</v>
      </c>
      <c r="J124" s="70">
        <v>5</v>
      </c>
      <c r="K124" s="56"/>
      <c r="L124" s="54"/>
      <c r="M124" s="54"/>
      <c r="N124" s="54"/>
    </row>
    <row r="125" spans="1:14" x14ac:dyDescent="0.25">
      <c r="A125" s="185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185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185"/>
      <c r="B127" s="112" t="s">
        <v>166</v>
      </c>
      <c r="C127" s="114"/>
      <c r="D127" s="114"/>
      <c r="E127" s="114"/>
      <c r="F127" s="114"/>
      <c r="G127" s="114"/>
      <c r="H127" s="185" t="s">
        <v>167</v>
      </c>
      <c r="I127" s="185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18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18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94" t="s">
        <v>142</v>
      </c>
      <c r="B132" s="194"/>
      <c r="C132" s="195"/>
      <c r="D132" s="195"/>
      <c r="E132" s="195"/>
      <c r="F132" s="195"/>
      <c r="G132" s="195"/>
      <c r="H132" s="120"/>
      <c r="I132" s="194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94"/>
      <c r="B133" s="194"/>
      <c r="C133" s="195"/>
      <c r="D133" s="195"/>
      <c r="E133" s="195"/>
      <c r="F133" s="195"/>
      <c r="G133" s="195"/>
      <c r="H133" s="121"/>
      <c r="I133" s="194"/>
      <c r="J133" s="68"/>
      <c r="K133" s="56"/>
      <c r="L133" s="54"/>
      <c r="M133" s="54"/>
      <c r="N133" s="54"/>
    </row>
    <row r="134" spans="1:14" x14ac:dyDescent="0.25">
      <c r="A134" s="185">
        <v>1</v>
      </c>
      <c r="B134" s="233">
        <v>2</v>
      </c>
      <c r="C134" s="234"/>
      <c r="D134" s="234"/>
      <c r="E134" s="234"/>
      <c r="F134" s="234"/>
      <c r="G134" s="234"/>
      <c r="H134" s="235"/>
      <c r="I134" s="185">
        <v>3</v>
      </c>
      <c r="J134" s="70">
        <v>4</v>
      </c>
      <c r="K134" s="56"/>
      <c r="L134" s="54"/>
      <c r="M134" s="54"/>
      <c r="N134" s="54"/>
    </row>
    <row r="135" spans="1:14" x14ac:dyDescent="0.25">
      <c r="A135" s="185">
        <v>1</v>
      </c>
      <c r="B135" s="112"/>
      <c r="C135" s="114"/>
      <c r="D135" s="114"/>
      <c r="E135" s="114"/>
      <c r="F135" s="114"/>
      <c r="G135" s="114"/>
      <c r="H135" s="114"/>
      <c r="I135" s="119">
        <v>1</v>
      </c>
      <c r="J135" s="84"/>
      <c r="K135" s="56"/>
      <c r="L135" s="54"/>
      <c r="M135" s="54"/>
      <c r="N135" s="54"/>
    </row>
    <row r="136" spans="1:14" x14ac:dyDescent="0.25">
      <c r="A136" s="185">
        <v>2</v>
      </c>
      <c r="B136" s="112"/>
      <c r="C136" s="114"/>
      <c r="D136" s="114"/>
      <c r="E136" s="114"/>
      <c r="F136" s="114"/>
      <c r="G136" s="114"/>
      <c r="H136" s="114"/>
      <c r="I136" s="119">
        <v>1</v>
      </c>
      <c r="J136" s="84"/>
      <c r="K136" s="56"/>
      <c r="L136" s="54"/>
      <c r="M136" s="54"/>
      <c r="N136" s="54"/>
    </row>
    <row r="137" spans="1:14" x14ac:dyDescent="0.25">
      <c r="A137" s="185"/>
      <c r="B137" s="112" t="s">
        <v>166</v>
      </c>
      <c r="C137" s="114"/>
      <c r="D137" s="114"/>
      <c r="E137" s="114"/>
      <c r="F137" s="114"/>
      <c r="G137" s="114"/>
      <c r="H137" s="114"/>
      <c r="I137" s="185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188" t="s">
        <v>135</v>
      </c>
      <c r="B141" s="236" t="s">
        <v>169</v>
      </c>
      <c r="C141" s="237"/>
      <c r="D141" s="237"/>
      <c r="E141" s="237"/>
      <c r="F141" s="237"/>
      <c r="G141" s="238"/>
      <c r="H141" s="188" t="s">
        <v>171</v>
      </c>
      <c r="I141" s="188" t="s">
        <v>255</v>
      </c>
      <c r="J141" s="188" t="s">
        <v>172</v>
      </c>
    </row>
    <row r="142" spans="1:14" x14ac:dyDescent="0.25">
      <c r="A142" s="194" t="s">
        <v>142</v>
      </c>
      <c r="B142" s="194"/>
      <c r="C142" s="195"/>
      <c r="D142" s="195"/>
      <c r="E142" s="195"/>
      <c r="F142" s="195"/>
      <c r="G142" s="195"/>
      <c r="H142" s="194"/>
      <c r="I142" s="194" t="s">
        <v>256</v>
      </c>
      <c r="J142" s="194" t="s">
        <v>219</v>
      </c>
    </row>
    <row r="143" spans="1:14" x14ac:dyDescent="0.25">
      <c r="A143" s="194"/>
      <c r="B143" s="194"/>
      <c r="C143" s="195"/>
      <c r="D143" s="195"/>
      <c r="E143" s="195"/>
      <c r="F143" s="195"/>
      <c r="G143" s="195"/>
      <c r="H143" s="194"/>
      <c r="I143" s="194" t="s">
        <v>179</v>
      </c>
      <c r="J143" s="194"/>
    </row>
    <row r="144" spans="1:14" x14ac:dyDescent="0.25">
      <c r="A144" s="185">
        <v>1</v>
      </c>
      <c r="B144" s="233">
        <v>2</v>
      </c>
      <c r="C144" s="234"/>
      <c r="D144" s="234"/>
      <c r="E144" s="234"/>
      <c r="F144" s="234"/>
      <c r="G144" s="235"/>
      <c r="H144" s="185">
        <v>3</v>
      </c>
      <c r="I144" s="185">
        <v>4</v>
      </c>
      <c r="J144" s="185">
        <v>5</v>
      </c>
    </row>
    <row r="145" spans="1:10" x14ac:dyDescent="0.25">
      <c r="A145" s="185">
        <v>1</v>
      </c>
      <c r="B145" s="109" t="s">
        <v>283</v>
      </c>
      <c r="C145" s="111"/>
      <c r="D145" s="111"/>
      <c r="E145" s="111"/>
      <c r="F145" s="111"/>
      <c r="G145" s="111"/>
      <c r="H145" s="84">
        <v>2</v>
      </c>
      <c r="I145" s="84">
        <f>J145/H145</f>
        <v>12745</v>
      </c>
      <c r="J145" s="84">
        <v>25490</v>
      </c>
    </row>
    <row r="146" spans="1:10" x14ac:dyDescent="0.25">
      <c r="A146" s="185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v>0</v>
      </c>
    </row>
    <row r="147" spans="1:10" x14ac:dyDescent="0.25">
      <c r="A147" s="185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ref="J147:J150" si="0">SUM(H147*I147)</f>
        <v>0</v>
      </c>
    </row>
    <row r="148" spans="1:10" x14ac:dyDescent="0.25">
      <c r="A148" s="185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185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185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185"/>
      <c r="B151" s="112" t="s">
        <v>166</v>
      </c>
      <c r="C151" s="114"/>
      <c r="D151" s="114"/>
      <c r="E151" s="114"/>
      <c r="F151" s="114"/>
      <c r="G151" s="114"/>
      <c r="H151" s="185" t="s">
        <v>167</v>
      </c>
      <c r="I151" s="185" t="s">
        <v>167</v>
      </c>
      <c r="J151" s="84">
        <f>J145+J146+J147+J148+J149+J150</f>
        <v>25490</v>
      </c>
    </row>
  </sheetData>
  <mergeCells count="59">
    <mergeCell ref="B32:F32"/>
    <mergeCell ref="A1:J1"/>
    <mergeCell ref="A3:J3"/>
    <mergeCell ref="E7:J8"/>
    <mergeCell ref="A9:J9"/>
    <mergeCell ref="D11:G11"/>
    <mergeCell ref="E12:G12"/>
    <mergeCell ref="A23:J23"/>
    <mergeCell ref="B25:F25"/>
    <mergeCell ref="B29:F29"/>
    <mergeCell ref="B30:F30"/>
    <mergeCell ref="B31:F31"/>
    <mergeCell ref="A69:J69"/>
    <mergeCell ref="A34:J34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87:J87"/>
    <mergeCell ref="D73:J74"/>
    <mergeCell ref="A75:J75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111:G111"/>
    <mergeCell ref="B89:G89"/>
    <mergeCell ref="B92:G92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34:H134"/>
    <mergeCell ref="A139:J139"/>
    <mergeCell ref="B141:G141"/>
    <mergeCell ref="B144:G144"/>
    <mergeCell ref="B114:G114"/>
    <mergeCell ref="A119:J119"/>
    <mergeCell ref="B121:G121"/>
    <mergeCell ref="B124:G124"/>
    <mergeCell ref="A129:J129"/>
    <mergeCell ref="B131:H131"/>
  </mergeCells>
  <pageMargins left="0.7" right="0.7" top="0.75" bottom="0.75" header="0.3" footer="0.3"/>
  <pageSetup paperSize="9" scale="54" fitToHeight="0" orientation="portrait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51"/>
  <sheetViews>
    <sheetView view="pageBreakPreview" topLeftCell="A61" zoomScaleSheetLayoutView="100" workbookViewId="0">
      <selection activeCell="J146" sqref="J146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375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376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36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188" t="s">
        <v>135</v>
      </c>
      <c r="B11" s="188" t="s">
        <v>136</v>
      </c>
      <c r="C11" s="188" t="s">
        <v>137</v>
      </c>
      <c r="D11" s="233" t="s">
        <v>138</v>
      </c>
      <c r="E11" s="234"/>
      <c r="F11" s="234"/>
      <c r="G11" s="235"/>
      <c r="H11" s="188" t="s">
        <v>139</v>
      </c>
      <c r="I11" s="18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94" t="s">
        <v>142</v>
      </c>
      <c r="B12" s="194" t="s">
        <v>143</v>
      </c>
      <c r="C12" s="194" t="s">
        <v>144</v>
      </c>
      <c r="D12" s="188" t="s">
        <v>145</v>
      </c>
      <c r="E12" s="233" t="s">
        <v>29</v>
      </c>
      <c r="F12" s="234"/>
      <c r="G12" s="235"/>
      <c r="H12" s="194" t="s">
        <v>146</v>
      </c>
      <c r="I12" s="194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94"/>
      <c r="B13" s="194" t="s">
        <v>149</v>
      </c>
      <c r="C13" s="194" t="s">
        <v>150</v>
      </c>
      <c r="D13" s="194"/>
      <c r="E13" s="188" t="s">
        <v>151</v>
      </c>
      <c r="F13" s="188" t="s">
        <v>152</v>
      </c>
      <c r="G13" s="188" t="s">
        <v>152</v>
      </c>
      <c r="H13" s="194" t="s">
        <v>153</v>
      </c>
      <c r="I13" s="194"/>
      <c r="J13" s="68" t="s">
        <v>154</v>
      </c>
      <c r="K13" s="56"/>
      <c r="L13" s="54"/>
      <c r="M13" s="54"/>
      <c r="N13" s="54"/>
    </row>
    <row r="14" spans="1:14" x14ac:dyDescent="0.25">
      <c r="A14" s="194"/>
      <c r="B14" s="194"/>
      <c r="C14" s="194"/>
      <c r="D14" s="194"/>
      <c r="E14" s="194" t="s">
        <v>153</v>
      </c>
      <c r="F14" s="194" t="s">
        <v>155</v>
      </c>
      <c r="G14" s="194" t="s">
        <v>156</v>
      </c>
      <c r="H14" s="194" t="s">
        <v>157</v>
      </c>
      <c r="I14" s="194"/>
      <c r="J14" s="68" t="s">
        <v>158</v>
      </c>
      <c r="K14" s="56"/>
      <c r="L14" s="54"/>
      <c r="M14" s="54"/>
      <c r="N14" s="54"/>
    </row>
    <row r="15" spans="1:14" x14ac:dyDescent="0.25">
      <c r="A15" s="194"/>
      <c r="B15" s="194"/>
      <c r="C15" s="194"/>
      <c r="D15" s="194"/>
      <c r="E15" s="194" t="s">
        <v>159</v>
      </c>
      <c r="F15" s="194" t="s">
        <v>160</v>
      </c>
      <c r="G15" s="194" t="s">
        <v>160</v>
      </c>
      <c r="H15" s="194"/>
      <c r="I15" s="194"/>
      <c r="J15" s="68" t="s">
        <v>161</v>
      </c>
      <c r="K15" s="56"/>
      <c r="L15" s="54"/>
      <c r="M15" s="54"/>
      <c r="N15" s="54"/>
    </row>
    <row r="16" spans="1:14" x14ac:dyDescent="0.25">
      <c r="A16" s="185">
        <v>1</v>
      </c>
      <c r="B16" s="185">
        <v>2</v>
      </c>
      <c r="C16" s="185">
        <v>3</v>
      </c>
      <c r="D16" s="185">
        <v>4</v>
      </c>
      <c r="E16" s="185">
        <v>5</v>
      </c>
      <c r="F16" s="185">
        <v>6</v>
      </c>
      <c r="G16" s="185">
        <v>7</v>
      </c>
      <c r="H16" s="185">
        <v>8</v>
      </c>
      <c r="I16" s="185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185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185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185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185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185" t="s">
        <v>167</v>
      </c>
      <c r="D21" s="73">
        <f>+SUM(D17:D20)</f>
        <v>0</v>
      </c>
      <c r="E21" s="185" t="s">
        <v>167</v>
      </c>
      <c r="F21" s="185" t="s">
        <v>167</v>
      </c>
      <c r="G21" s="185" t="s">
        <v>167</v>
      </c>
      <c r="H21" s="76" t="s">
        <v>167</v>
      </c>
      <c r="I21" s="185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188" t="s">
        <v>135</v>
      </c>
      <c r="B25" s="236" t="s">
        <v>169</v>
      </c>
      <c r="C25" s="237"/>
      <c r="D25" s="237"/>
      <c r="E25" s="237"/>
      <c r="F25" s="238"/>
      <c r="G25" s="188" t="s">
        <v>170</v>
      </c>
      <c r="H25" s="188" t="s">
        <v>171</v>
      </c>
      <c r="I25" s="18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94" t="s">
        <v>142</v>
      </c>
      <c r="B26" s="194"/>
      <c r="C26" s="79"/>
      <c r="D26" s="79"/>
      <c r="E26" s="79"/>
      <c r="F26" s="80"/>
      <c r="G26" s="194" t="s">
        <v>173</v>
      </c>
      <c r="H26" s="194" t="s">
        <v>174</v>
      </c>
      <c r="I26" s="194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94"/>
      <c r="B27" s="194"/>
      <c r="C27" s="79"/>
      <c r="D27" s="79"/>
      <c r="E27" s="79"/>
      <c r="F27" s="80"/>
      <c r="G27" s="194" t="s">
        <v>177</v>
      </c>
      <c r="H27" s="194" t="s">
        <v>178</v>
      </c>
      <c r="I27" s="194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188" t="s">
        <v>135</v>
      </c>
      <c r="B36" s="236" t="s">
        <v>169</v>
      </c>
      <c r="C36" s="237"/>
      <c r="D36" s="237"/>
      <c r="E36" s="237"/>
      <c r="F36" s="238"/>
      <c r="G36" s="188" t="s">
        <v>181</v>
      </c>
      <c r="H36" s="188" t="s">
        <v>171</v>
      </c>
      <c r="I36" s="18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94" t="s">
        <v>142</v>
      </c>
      <c r="B37" s="194"/>
      <c r="C37" s="79"/>
      <c r="D37" s="79"/>
      <c r="E37" s="79"/>
      <c r="F37" s="80"/>
      <c r="G37" s="194" t="s">
        <v>174</v>
      </c>
      <c r="H37" s="194" t="s">
        <v>183</v>
      </c>
      <c r="I37" s="194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94"/>
      <c r="B38" s="194"/>
      <c r="C38" s="79"/>
      <c r="D38" s="79"/>
      <c r="E38" s="79"/>
      <c r="F38" s="80"/>
      <c r="G38" s="194" t="s">
        <v>185</v>
      </c>
      <c r="H38" s="194" t="s">
        <v>186</v>
      </c>
      <c r="I38" s="194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18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18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94" t="s">
        <v>142</v>
      </c>
      <c r="B50" s="194"/>
      <c r="C50" s="195"/>
      <c r="D50" s="79"/>
      <c r="E50" s="79"/>
      <c r="F50" s="195"/>
      <c r="G50" s="195"/>
      <c r="H50" s="196"/>
      <c r="I50" s="194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94"/>
      <c r="B51" s="194"/>
      <c r="C51" s="195"/>
      <c r="D51" s="79"/>
      <c r="E51" s="79"/>
      <c r="F51" s="195"/>
      <c r="G51" s="195"/>
      <c r="H51" s="196"/>
      <c r="I51" s="194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185">
        <v>1</v>
      </c>
      <c r="B53" s="233">
        <v>2</v>
      </c>
      <c r="C53" s="234"/>
      <c r="D53" s="234"/>
      <c r="E53" s="234"/>
      <c r="F53" s="234"/>
      <c r="G53" s="234"/>
      <c r="H53" s="235"/>
      <c r="I53" s="185">
        <v>3</v>
      </c>
      <c r="J53" s="70">
        <v>4</v>
      </c>
      <c r="K53" s="56"/>
      <c r="L53" s="54"/>
      <c r="M53" s="54"/>
      <c r="N53" s="54"/>
    </row>
    <row r="54" spans="1:14" x14ac:dyDescent="0.25">
      <c r="A54" s="185">
        <v>1</v>
      </c>
      <c r="B54" s="191" t="s">
        <v>200</v>
      </c>
      <c r="C54" s="186"/>
      <c r="D54" s="192"/>
      <c r="E54" s="192"/>
      <c r="F54" s="186"/>
      <c r="G54" s="186"/>
      <c r="H54" s="187"/>
      <c r="I54" s="185" t="s">
        <v>167</v>
      </c>
      <c r="J54" s="73"/>
      <c r="K54" s="56"/>
      <c r="L54" s="54"/>
      <c r="M54" s="54"/>
      <c r="N54" s="54"/>
    </row>
    <row r="55" spans="1:14" x14ac:dyDescent="0.25">
      <c r="A55" s="188" t="s">
        <v>201</v>
      </c>
      <c r="B55" s="94" t="s">
        <v>29</v>
      </c>
      <c r="C55" s="195"/>
      <c r="D55" s="79"/>
      <c r="E55" s="79"/>
      <c r="F55" s="195"/>
      <c r="G55" s="195"/>
      <c r="H55" s="195"/>
      <c r="I55" s="18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95"/>
      <c r="D56" s="79"/>
      <c r="E56" s="79"/>
      <c r="F56" s="195"/>
      <c r="G56" s="195"/>
      <c r="H56" s="195"/>
      <c r="I56" s="73">
        <v>0</v>
      </c>
      <c r="J56" s="73">
        <v>0</v>
      </c>
      <c r="K56" s="56"/>
      <c r="L56" s="54"/>
      <c r="M56" s="54"/>
      <c r="N56" s="54"/>
    </row>
    <row r="57" spans="1:14" x14ac:dyDescent="0.25">
      <c r="A57" s="185" t="s">
        <v>203</v>
      </c>
      <c r="B57" s="191" t="s">
        <v>204</v>
      </c>
      <c r="C57" s="186"/>
      <c r="D57" s="192"/>
      <c r="E57" s="192"/>
      <c r="F57" s="186"/>
      <c r="G57" s="186"/>
      <c r="H57" s="187"/>
      <c r="I57" s="185"/>
      <c r="J57" s="73"/>
      <c r="K57" s="56"/>
      <c r="L57" s="54"/>
      <c r="M57" s="54"/>
      <c r="N57" s="54"/>
    </row>
    <row r="58" spans="1:14" x14ac:dyDescent="0.25">
      <c r="A58" s="188" t="s">
        <v>205</v>
      </c>
      <c r="B58" s="95" t="s">
        <v>206</v>
      </c>
      <c r="C58" s="189"/>
      <c r="D58" s="97"/>
      <c r="E58" s="97"/>
      <c r="F58" s="189"/>
      <c r="G58" s="189"/>
      <c r="H58" s="190"/>
      <c r="I58" s="188"/>
      <c r="J58" s="73"/>
      <c r="K58" s="56"/>
      <c r="L58" s="54"/>
      <c r="M58" s="54"/>
      <c r="N58" s="54"/>
    </row>
    <row r="59" spans="1:14" x14ac:dyDescent="0.25">
      <c r="A59" s="188">
        <v>2</v>
      </c>
      <c r="B59" s="95" t="s">
        <v>207</v>
      </c>
      <c r="C59" s="189"/>
      <c r="D59" s="97"/>
      <c r="E59" s="97"/>
      <c r="F59" s="189"/>
      <c r="G59" s="189"/>
      <c r="H59" s="190"/>
      <c r="I59" s="188" t="s">
        <v>167</v>
      </c>
      <c r="J59" s="73"/>
      <c r="K59" s="56"/>
      <c r="L59" s="54"/>
      <c r="M59" s="54"/>
      <c r="N59" s="54"/>
    </row>
    <row r="60" spans="1:14" x14ac:dyDescent="0.25">
      <c r="A60" s="188" t="s">
        <v>208</v>
      </c>
      <c r="B60" s="95" t="s">
        <v>29</v>
      </c>
      <c r="C60" s="189"/>
      <c r="D60" s="97"/>
      <c r="E60" s="97"/>
      <c r="F60" s="189"/>
      <c r="G60" s="189"/>
      <c r="H60" s="190"/>
      <c r="I60" s="188"/>
      <c r="J60" s="73"/>
      <c r="K60" s="56"/>
      <c r="L60" s="54"/>
      <c r="M60" s="54"/>
      <c r="N60" s="54"/>
    </row>
    <row r="61" spans="1:14" x14ac:dyDescent="0.25">
      <c r="A61" s="194"/>
      <c r="B61" s="94" t="s">
        <v>209</v>
      </c>
      <c r="C61" s="195"/>
      <c r="D61" s="79"/>
      <c r="E61" s="79"/>
      <c r="F61" s="195"/>
      <c r="G61" s="195"/>
      <c r="H61" s="196"/>
      <c r="I61" s="73">
        <v>0</v>
      </c>
      <c r="J61" s="73">
        <v>0</v>
      </c>
      <c r="K61" s="56"/>
      <c r="L61" s="54"/>
      <c r="M61" s="54"/>
      <c r="N61" s="54"/>
    </row>
    <row r="62" spans="1:14" x14ac:dyDescent="0.25">
      <c r="A62" s="188" t="s">
        <v>210</v>
      </c>
      <c r="B62" s="95" t="s">
        <v>211</v>
      </c>
      <c r="C62" s="189"/>
      <c r="D62" s="97"/>
      <c r="E62" s="97"/>
      <c r="F62" s="189"/>
      <c r="G62" s="189"/>
      <c r="H62" s="190"/>
      <c r="I62" s="73"/>
      <c r="J62" s="73"/>
      <c r="K62" s="56"/>
      <c r="L62" s="54"/>
      <c r="M62" s="54"/>
      <c r="N62" s="54"/>
    </row>
    <row r="63" spans="1:14" x14ac:dyDescent="0.25">
      <c r="A63" s="188" t="s">
        <v>212</v>
      </c>
      <c r="B63" s="95" t="s">
        <v>213</v>
      </c>
      <c r="C63" s="189"/>
      <c r="D63" s="97"/>
      <c r="E63" s="97"/>
      <c r="F63" s="189"/>
      <c r="G63" s="189"/>
      <c r="H63" s="190"/>
      <c r="I63" s="73">
        <v>0</v>
      </c>
      <c r="J63" s="73">
        <v>0</v>
      </c>
      <c r="K63" s="56"/>
      <c r="L63" s="54"/>
      <c r="M63" s="54"/>
      <c r="N63" s="54"/>
    </row>
    <row r="64" spans="1:14" x14ac:dyDescent="0.25">
      <c r="A64" s="188" t="s">
        <v>214</v>
      </c>
      <c r="B64" s="95" t="s">
        <v>215</v>
      </c>
      <c r="C64" s="189"/>
      <c r="D64" s="97"/>
      <c r="E64" s="97"/>
      <c r="F64" s="189"/>
      <c r="G64" s="189"/>
      <c r="H64" s="190"/>
      <c r="I64" s="73"/>
      <c r="J64" s="73"/>
      <c r="K64" s="56"/>
      <c r="L64" s="54"/>
      <c r="M64" s="54"/>
      <c r="N64" s="54"/>
    </row>
    <row r="65" spans="1:14" x14ac:dyDescent="0.25">
      <c r="A65" s="188" t="s">
        <v>216</v>
      </c>
      <c r="B65" s="95" t="s">
        <v>215</v>
      </c>
      <c r="C65" s="189"/>
      <c r="D65" s="97"/>
      <c r="E65" s="97"/>
      <c r="F65" s="189"/>
      <c r="G65" s="189"/>
      <c r="H65" s="190"/>
      <c r="I65" s="73"/>
      <c r="J65" s="73"/>
      <c r="K65" s="56"/>
      <c r="L65" s="54"/>
      <c r="M65" s="54"/>
      <c r="N65" s="54"/>
    </row>
    <row r="66" spans="1:14" x14ac:dyDescent="0.25">
      <c r="A66" s="188">
        <v>3</v>
      </c>
      <c r="B66" s="95" t="s">
        <v>217</v>
      </c>
      <c r="C66" s="189"/>
      <c r="D66" s="97"/>
      <c r="E66" s="97"/>
      <c r="F66" s="189"/>
      <c r="G66" s="189"/>
      <c r="H66" s="190"/>
      <c r="I66" s="73">
        <v>0</v>
      </c>
      <c r="J66" s="73">
        <v>0</v>
      </c>
      <c r="K66" s="56"/>
      <c r="L66" s="54"/>
      <c r="M66" s="54"/>
      <c r="N66" s="54"/>
    </row>
    <row r="67" spans="1:14" x14ac:dyDescent="0.25">
      <c r="A67" s="185"/>
      <c r="B67" s="185" t="s">
        <v>166</v>
      </c>
      <c r="C67" s="186"/>
      <c r="D67" s="192"/>
      <c r="E67" s="192"/>
      <c r="F67" s="186"/>
      <c r="G67" s="186"/>
      <c r="H67" s="187"/>
      <c r="I67" s="185" t="s">
        <v>167</v>
      </c>
      <c r="J67" s="73"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93"/>
      <c r="C71" s="99"/>
      <c r="D71" s="59" t="s">
        <v>377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93"/>
      <c r="C73" s="99"/>
      <c r="D73" s="242" t="s">
        <v>378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27.75" customHeight="1" x14ac:dyDescent="0.25">
      <c r="A74" s="100"/>
      <c r="B74" s="193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188" t="s">
        <v>135</v>
      </c>
      <c r="B77" s="236" t="s">
        <v>169</v>
      </c>
      <c r="C77" s="237"/>
      <c r="D77" s="237"/>
      <c r="E77" s="237"/>
      <c r="F77" s="238"/>
      <c r="G77" s="188" t="s">
        <v>171</v>
      </c>
      <c r="H77" s="188" t="s">
        <v>171</v>
      </c>
      <c r="I77" s="188" t="s">
        <v>223</v>
      </c>
      <c r="J77" s="188" t="s">
        <v>172</v>
      </c>
      <c r="K77" s="56"/>
      <c r="L77" s="54"/>
      <c r="M77" s="54"/>
      <c r="N77" s="54"/>
    </row>
    <row r="78" spans="1:14" x14ac:dyDescent="0.25">
      <c r="A78" s="194" t="s">
        <v>142</v>
      </c>
      <c r="B78" s="244"/>
      <c r="C78" s="245"/>
      <c r="D78" s="245"/>
      <c r="E78" s="245"/>
      <c r="F78" s="246"/>
      <c r="G78" s="194" t="s">
        <v>224</v>
      </c>
      <c r="H78" s="194" t="s">
        <v>225</v>
      </c>
      <c r="I78" s="194" t="s">
        <v>226</v>
      </c>
      <c r="J78" s="194" t="s">
        <v>176</v>
      </c>
      <c r="K78" s="56"/>
      <c r="L78" s="54"/>
      <c r="M78" s="54"/>
      <c r="N78" s="54"/>
    </row>
    <row r="79" spans="1:14" x14ac:dyDescent="0.25">
      <c r="A79" s="194"/>
      <c r="B79" s="244"/>
      <c r="C79" s="245"/>
      <c r="D79" s="245"/>
      <c r="E79" s="245"/>
      <c r="F79" s="246"/>
      <c r="G79" s="194"/>
      <c r="H79" s="194" t="s">
        <v>227</v>
      </c>
      <c r="I79" s="194" t="s">
        <v>179</v>
      </c>
      <c r="J79" s="194"/>
      <c r="K79" s="56"/>
      <c r="L79" s="54"/>
      <c r="M79" s="54"/>
      <c r="N79" s="54"/>
    </row>
    <row r="80" spans="1:14" x14ac:dyDescent="0.25">
      <c r="A80" s="185">
        <v>1</v>
      </c>
      <c r="B80" s="250">
        <v>2</v>
      </c>
      <c r="C80" s="251"/>
      <c r="D80" s="251"/>
      <c r="E80" s="251"/>
      <c r="F80" s="252"/>
      <c r="G80" s="185">
        <v>3</v>
      </c>
      <c r="H80" s="185">
        <v>4</v>
      </c>
      <c r="I80" s="185">
        <v>5</v>
      </c>
      <c r="J80" s="185">
        <v>6</v>
      </c>
      <c r="K80" s="56"/>
      <c r="L80" s="54"/>
      <c r="M80" s="54"/>
      <c r="N80" s="54"/>
    </row>
    <row r="81" spans="1:14" x14ac:dyDescent="0.25">
      <c r="A81" s="185">
        <v>1</v>
      </c>
      <c r="B81" s="247"/>
      <c r="C81" s="248"/>
      <c r="D81" s="248"/>
      <c r="E81" s="248"/>
      <c r="F81" s="249"/>
      <c r="G81" s="185"/>
      <c r="H81" s="185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185">
        <v>2</v>
      </c>
      <c r="B82" s="247"/>
      <c r="C82" s="248"/>
      <c r="D82" s="248"/>
      <c r="E82" s="248"/>
      <c r="F82" s="249"/>
      <c r="G82" s="185"/>
      <c r="H82" s="185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185">
        <v>3</v>
      </c>
      <c r="B83" s="247"/>
      <c r="C83" s="248"/>
      <c r="D83" s="248"/>
      <c r="E83" s="248"/>
      <c r="F83" s="249"/>
      <c r="G83" s="185"/>
      <c r="H83" s="185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185">
        <v>4</v>
      </c>
      <c r="B84" s="247"/>
      <c r="C84" s="248"/>
      <c r="D84" s="248"/>
      <c r="E84" s="248"/>
      <c r="F84" s="249"/>
      <c r="G84" s="185"/>
      <c r="H84" s="185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185" t="s">
        <v>167</v>
      </c>
      <c r="H85" s="185" t="s">
        <v>167</v>
      </c>
      <c r="I85" s="185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188" t="s">
        <v>135</v>
      </c>
      <c r="B89" s="236" t="s">
        <v>169</v>
      </c>
      <c r="C89" s="237"/>
      <c r="D89" s="237"/>
      <c r="E89" s="237"/>
      <c r="F89" s="237"/>
      <c r="G89" s="238"/>
      <c r="H89" s="188" t="s">
        <v>171</v>
      </c>
      <c r="I89" s="18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94" t="s">
        <v>142</v>
      </c>
      <c r="B90" s="194"/>
      <c r="C90" s="195"/>
      <c r="D90" s="195"/>
      <c r="E90" s="195"/>
      <c r="F90" s="195"/>
      <c r="G90" s="195"/>
      <c r="H90" s="194" t="s">
        <v>230</v>
      </c>
      <c r="I90" s="194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94"/>
      <c r="B91" s="194"/>
      <c r="C91" s="195"/>
      <c r="D91" s="195"/>
      <c r="E91" s="195"/>
      <c r="F91" s="195"/>
      <c r="G91" s="195"/>
      <c r="H91" s="194" t="s">
        <v>232</v>
      </c>
      <c r="I91" s="194" t="s">
        <v>179</v>
      </c>
      <c r="J91" s="68"/>
      <c r="K91" s="56"/>
      <c r="L91" s="54"/>
      <c r="M91" s="54"/>
      <c r="N91" s="54"/>
    </row>
    <row r="92" spans="1:14" x14ac:dyDescent="0.25">
      <c r="A92" s="185">
        <v>1</v>
      </c>
      <c r="B92" s="233">
        <v>2</v>
      </c>
      <c r="C92" s="234"/>
      <c r="D92" s="234"/>
      <c r="E92" s="234"/>
      <c r="F92" s="234"/>
      <c r="G92" s="235"/>
      <c r="H92" s="185">
        <v>3</v>
      </c>
      <c r="I92" s="185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93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18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188" t="s">
        <v>234</v>
      </c>
      <c r="I99" s="188" t="s">
        <v>235</v>
      </c>
      <c r="J99" s="188" t="s">
        <v>172</v>
      </c>
      <c r="K99" s="56"/>
      <c r="L99" s="54"/>
      <c r="M99" s="54"/>
      <c r="N99" s="54"/>
    </row>
    <row r="100" spans="1:14" x14ac:dyDescent="0.25">
      <c r="A100" s="194" t="s">
        <v>142</v>
      </c>
      <c r="B100" s="236"/>
      <c r="C100" s="237"/>
      <c r="D100" s="237"/>
      <c r="E100" s="237"/>
      <c r="F100" s="236" t="s">
        <v>236</v>
      </c>
      <c r="G100" s="238"/>
      <c r="H100" s="194" t="s">
        <v>237</v>
      </c>
      <c r="I100" s="194" t="s">
        <v>220</v>
      </c>
      <c r="J100" s="194" t="s">
        <v>238</v>
      </c>
      <c r="K100" s="56"/>
      <c r="L100" s="54"/>
      <c r="M100" s="54"/>
      <c r="N100" s="54"/>
    </row>
    <row r="101" spans="1:14" x14ac:dyDescent="0.25">
      <c r="A101" s="194"/>
      <c r="B101" s="236"/>
      <c r="C101" s="237"/>
      <c r="D101" s="237"/>
      <c r="E101" s="237"/>
      <c r="F101" s="236" t="s">
        <v>239</v>
      </c>
      <c r="G101" s="238"/>
      <c r="H101" s="194" t="s">
        <v>240</v>
      </c>
      <c r="I101" s="194"/>
      <c r="J101" s="194"/>
      <c r="K101" s="56"/>
      <c r="L101" s="54"/>
      <c r="M101" s="54"/>
      <c r="N101" s="54"/>
    </row>
    <row r="102" spans="1:14" x14ac:dyDescent="0.25">
      <c r="A102" s="185">
        <v>1</v>
      </c>
      <c r="B102" s="250">
        <v>2</v>
      </c>
      <c r="C102" s="251"/>
      <c r="D102" s="251"/>
      <c r="E102" s="251"/>
      <c r="F102" s="233">
        <v>3</v>
      </c>
      <c r="G102" s="235"/>
      <c r="H102" s="185">
        <v>4</v>
      </c>
      <c r="I102" s="185">
        <v>5</v>
      </c>
      <c r="J102" s="185">
        <v>6</v>
      </c>
      <c r="K102" s="56"/>
      <c r="L102" s="118"/>
      <c r="M102" s="54"/>
      <c r="N102" s="54"/>
    </row>
    <row r="103" spans="1:14" x14ac:dyDescent="0.25">
      <c r="A103" s="185">
        <v>1</v>
      </c>
      <c r="B103" s="112"/>
      <c r="C103" s="114"/>
      <c r="D103" s="114"/>
      <c r="E103" s="114"/>
      <c r="F103" s="115"/>
      <c r="G103" s="197"/>
      <c r="H103" s="84"/>
      <c r="I103" s="185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185">
        <v>2</v>
      </c>
      <c r="B104" s="112"/>
      <c r="C104" s="114"/>
      <c r="D104" s="114"/>
      <c r="E104" s="114"/>
      <c r="F104" s="115"/>
      <c r="G104" s="197"/>
      <c r="H104" s="84"/>
      <c r="I104" s="185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185">
        <v>3</v>
      </c>
      <c r="B105" s="112"/>
      <c r="C105" s="114"/>
      <c r="D105" s="114"/>
      <c r="E105" s="114"/>
      <c r="F105" s="115"/>
      <c r="G105" s="197"/>
      <c r="H105" s="84"/>
      <c r="I105" s="185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185">
        <v>4</v>
      </c>
      <c r="B106" s="112"/>
      <c r="C106" s="114"/>
      <c r="D106" s="114"/>
      <c r="E106" s="114"/>
      <c r="F106" s="115"/>
      <c r="G106" s="197"/>
      <c r="H106" s="84"/>
      <c r="I106" s="185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97"/>
      <c r="H107" s="185" t="s">
        <v>167</v>
      </c>
      <c r="I107" s="185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188" t="s">
        <v>135</v>
      </c>
      <c r="B111" s="236" t="s">
        <v>218</v>
      </c>
      <c r="C111" s="237"/>
      <c r="D111" s="237"/>
      <c r="E111" s="237"/>
      <c r="F111" s="237"/>
      <c r="G111" s="238"/>
      <c r="H111" s="188" t="s">
        <v>171</v>
      </c>
      <c r="I111" s="18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94" t="s">
        <v>142</v>
      </c>
      <c r="B112" s="194"/>
      <c r="C112" s="195"/>
      <c r="D112" s="195"/>
      <c r="E112" s="195"/>
      <c r="F112" s="195"/>
      <c r="G112" s="195"/>
      <c r="H112" s="194"/>
      <c r="I112" s="194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94"/>
      <c r="B113" s="194"/>
      <c r="C113" s="195"/>
      <c r="D113" s="195"/>
      <c r="E113" s="195"/>
      <c r="F113" s="195"/>
      <c r="G113" s="195"/>
      <c r="H113" s="194"/>
      <c r="I113" s="194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185">
        <v>1</v>
      </c>
      <c r="B114" s="233">
        <v>2</v>
      </c>
      <c r="C114" s="234"/>
      <c r="D114" s="234"/>
      <c r="E114" s="234"/>
      <c r="F114" s="234"/>
      <c r="G114" s="235"/>
      <c r="H114" s="185">
        <v>3</v>
      </c>
      <c r="I114" s="185">
        <v>4</v>
      </c>
      <c r="J114" s="70">
        <v>5</v>
      </c>
      <c r="K114" s="56"/>
      <c r="L114" s="54"/>
      <c r="M114" s="54"/>
      <c r="N114" s="54"/>
    </row>
    <row r="115" spans="1:14" x14ac:dyDescent="0.25">
      <c r="A115" s="185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185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185"/>
      <c r="B117" s="112" t="s">
        <v>166</v>
      </c>
      <c r="C117" s="114"/>
      <c r="D117" s="114"/>
      <c r="E117" s="114"/>
      <c r="F117" s="114"/>
      <c r="G117" s="114"/>
      <c r="H117" s="185" t="s">
        <v>167</v>
      </c>
      <c r="I117" s="185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188" t="s">
        <v>135</v>
      </c>
      <c r="B121" s="236" t="s">
        <v>169</v>
      </c>
      <c r="C121" s="237"/>
      <c r="D121" s="237"/>
      <c r="E121" s="237"/>
      <c r="F121" s="237"/>
      <c r="G121" s="238"/>
      <c r="H121" s="188" t="s">
        <v>247</v>
      </c>
      <c r="I121" s="18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94" t="s">
        <v>142</v>
      </c>
      <c r="B122" s="194"/>
      <c r="C122" s="195"/>
      <c r="D122" s="195"/>
      <c r="E122" s="195"/>
      <c r="F122" s="195"/>
      <c r="G122" s="195"/>
      <c r="H122" s="194"/>
      <c r="I122" s="194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94"/>
      <c r="B123" s="194"/>
      <c r="C123" s="195"/>
      <c r="D123" s="195"/>
      <c r="E123" s="195"/>
      <c r="F123" s="195"/>
      <c r="G123" s="195"/>
      <c r="H123" s="194"/>
      <c r="I123" s="194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185">
        <v>1</v>
      </c>
      <c r="B124" s="233">
        <v>2</v>
      </c>
      <c r="C124" s="234"/>
      <c r="D124" s="234"/>
      <c r="E124" s="234"/>
      <c r="F124" s="234"/>
      <c r="G124" s="235"/>
      <c r="H124" s="185">
        <v>3</v>
      </c>
      <c r="I124" s="185">
        <v>4</v>
      </c>
      <c r="J124" s="70">
        <v>5</v>
      </c>
      <c r="K124" s="56"/>
      <c r="L124" s="54"/>
      <c r="M124" s="54"/>
      <c r="N124" s="54"/>
    </row>
    <row r="125" spans="1:14" x14ac:dyDescent="0.25">
      <c r="A125" s="185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185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185"/>
      <c r="B127" s="112" t="s">
        <v>166</v>
      </c>
      <c r="C127" s="114"/>
      <c r="D127" s="114"/>
      <c r="E127" s="114"/>
      <c r="F127" s="114"/>
      <c r="G127" s="114"/>
      <c r="H127" s="185" t="s">
        <v>167</v>
      </c>
      <c r="I127" s="185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18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18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94" t="s">
        <v>142</v>
      </c>
      <c r="B132" s="194"/>
      <c r="C132" s="195"/>
      <c r="D132" s="195"/>
      <c r="E132" s="195"/>
      <c r="F132" s="195"/>
      <c r="G132" s="195"/>
      <c r="H132" s="120"/>
      <c r="I132" s="194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94"/>
      <c r="B133" s="194"/>
      <c r="C133" s="195"/>
      <c r="D133" s="195"/>
      <c r="E133" s="195"/>
      <c r="F133" s="195"/>
      <c r="G133" s="195"/>
      <c r="H133" s="121"/>
      <c r="I133" s="194"/>
      <c r="J133" s="68"/>
      <c r="K133" s="56"/>
      <c r="L133" s="54"/>
      <c r="M133" s="54"/>
      <c r="N133" s="54"/>
    </row>
    <row r="134" spans="1:14" x14ac:dyDescent="0.25">
      <c r="A134" s="185">
        <v>1</v>
      </c>
      <c r="B134" s="233">
        <v>2</v>
      </c>
      <c r="C134" s="234"/>
      <c r="D134" s="234"/>
      <c r="E134" s="234"/>
      <c r="F134" s="234"/>
      <c r="G134" s="234"/>
      <c r="H134" s="235"/>
      <c r="I134" s="185">
        <v>3</v>
      </c>
      <c r="J134" s="70">
        <v>4</v>
      </c>
      <c r="K134" s="56"/>
      <c r="L134" s="54"/>
      <c r="M134" s="54"/>
      <c r="N134" s="54"/>
    </row>
    <row r="135" spans="1:14" x14ac:dyDescent="0.25">
      <c r="A135" s="185">
        <v>1</v>
      </c>
      <c r="B135" s="112"/>
      <c r="C135" s="114"/>
      <c r="D135" s="114"/>
      <c r="E135" s="114"/>
      <c r="F135" s="114"/>
      <c r="G135" s="114"/>
      <c r="H135" s="114"/>
      <c r="I135" s="119">
        <v>1</v>
      </c>
      <c r="J135" s="84"/>
      <c r="K135" s="56"/>
      <c r="L135" s="54"/>
      <c r="M135" s="54"/>
      <c r="N135" s="54"/>
    </row>
    <row r="136" spans="1:14" x14ac:dyDescent="0.25">
      <c r="A136" s="185">
        <v>2</v>
      </c>
      <c r="B136" s="112"/>
      <c r="C136" s="114"/>
      <c r="D136" s="114"/>
      <c r="E136" s="114"/>
      <c r="F136" s="114"/>
      <c r="G136" s="114"/>
      <c r="H136" s="114"/>
      <c r="I136" s="119">
        <v>1</v>
      </c>
      <c r="J136" s="84"/>
      <c r="K136" s="56"/>
      <c r="L136" s="54"/>
      <c r="M136" s="54"/>
      <c r="N136" s="54"/>
    </row>
    <row r="137" spans="1:14" x14ac:dyDescent="0.25">
      <c r="A137" s="185"/>
      <c r="B137" s="112" t="s">
        <v>166</v>
      </c>
      <c r="C137" s="114"/>
      <c r="D137" s="114"/>
      <c r="E137" s="114"/>
      <c r="F137" s="114"/>
      <c r="G137" s="114"/>
      <c r="H137" s="114"/>
      <c r="I137" s="185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188" t="s">
        <v>135</v>
      </c>
      <c r="B141" s="236" t="s">
        <v>169</v>
      </c>
      <c r="C141" s="237"/>
      <c r="D141" s="237"/>
      <c r="E141" s="237"/>
      <c r="F141" s="237"/>
      <c r="G141" s="238"/>
      <c r="H141" s="188" t="s">
        <v>171</v>
      </c>
      <c r="I141" s="188" t="s">
        <v>255</v>
      </c>
      <c r="J141" s="188" t="s">
        <v>172</v>
      </c>
    </row>
    <row r="142" spans="1:14" x14ac:dyDescent="0.25">
      <c r="A142" s="194" t="s">
        <v>142</v>
      </c>
      <c r="B142" s="194"/>
      <c r="C142" s="195"/>
      <c r="D142" s="195"/>
      <c r="E142" s="195"/>
      <c r="F142" s="195"/>
      <c r="G142" s="195"/>
      <c r="H142" s="194"/>
      <c r="I142" s="194" t="s">
        <v>256</v>
      </c>
      <c r="J142" s="194" t="s">
        <v>219</v>
      </c>
    </row>
    <row r="143" spans="1:14" x14ac:dyDescent="0.25">
      <c r="A143" s="194"/>
      <c r="B143" s="194"/>
      <c r="C143" s="195"/>
      <c r="D143" s="195"/>
      <c r="E143" s="195"/>
      <c r="F143" s="195"/>
      <c r="G143" s="195"/>
      <c r="H143" s="194"/>
      <c r="I143" s="194" t="s">
        <v>179</v>
      </c>
      <c r="J143" s="194"/>
    </row>
    <row r="144" spans="1:14" x14ac:dyDescent="0.25">
      <c r="A144" s="185">
        <v>1</v>
      </c>
      <c r="B144" s="233">
        <v>2</v>
      </c>
      <c r="C144" s="234"/>
      <c r="D144" s="234"/>
      <c r="E144" s="234"/>
      <c r="F144" s="234"/>
      <c r="G144" s="235"/>
      <c r="H144" s="185">
        <v>3</v>
      </c>
      <c r="I144" s="185">
        <v>4</v>
      </c>
      <c r="J144" s="185">
        <v>5</v>
      </c>
    </row>
    <row r="145" spans="1:10" x14ac:dyDescent="0.25">
      <c r="A145" s="185">
        <v>1</v>
      </c>
      <c r="B145" s="109" t="s">
        <v>283</v>
      </c>
      <c r="C145" s="111"/>
      <c r="D145" s="111"/>
      <c r="E145" s="111"/>
      <c r="F145" s="111"/>
      <c r="G145" s="111"/>
      <c r="H145" s="84">
        <v>130</v>
      </c>
      <c r="I145" s="84">
        <f>J145/H145</f>
        <v>925.38461538461536</v>
      </c>
      <c r="J145" s="84">
        <v>120300</v>
      </c>
    </row>
    <row r="146" spans="1:10" x14ac:dyDescent="0.25">
      <c r="A146" s="185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 t="shared" ref="J146:J150" si="0">SUM(H146*I146)</f>
        <v>0</v>
      </c>
    </row>
    <row r="147" spans="1:10" x14ac:dyDescent="0.25">
      <c r="A147" s="185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si="0"/>
        <v>0</v>
      </c>
    </row>
    <row r="148" spans="1:10" x14ac:dyDescent="0.25">
      <c r="A148" s="185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185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185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185"/>
      <c r="B151" s="112" t="s">
        <v>166</v>
      </c>
      <c r="C151" s="114"/>
      <c r="D151" s="114"/>
      <c r="E151" s="114"/>
      <c r="F151" s="114"/>
      <c r="G151" s="114"/>
      <c r="H151" s="185" t="s">
        <v>167</v>
      </c>
      <c r="I151" s="185" t="s">
        <v>167</v>
      </c>
      <c r="J151" s="84">
        <f>J145+J146+J147+J148+J149+J150</f>
        <v>120300</v>
      </c>
    </row>
  </sheetData>
  <mergeCells count="59">
    <mergeCell ref="B32:F32"/>
    <mergeCell ref="A1:J1"/>
    <mergeCell ref="A3:J3"/>
    <mergeCell ref="E7:J8"/>
    <mergeCell ref="A9:J9"/>
    <mergeCell ref="D11:G11"/>
    <mergeCell ref="E12:G12"/>
    <mergeCell ref="A23:J23"/>
    <mergeCell ref="B25:F25"/>
    <mergeCell ref="B29:F29"/>
    <mergeCell ref="B30:F30"/>
    <mergeCell ref="B31:F31"/>
    <mergeCell ref="A69:J69"/>
    <mergeCell ref="A34:J34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87:J87"/>
    <mergeCell ref="D73:J74"/>
    <mergeCell ref="A75:J75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111:G111"/>
    <mergeCell ref="B89:G89"/>
    <mergeCell ref="B92:G92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34:H134"/>
    <mergeCell ref="A139:J139"/>
    <mergeCell ref="B141:G141"/>
    <mergeCell ref="B144:G144"/>
    <mergeCell ref="B114:G114"/>
    <mergeCell ref="A119:J119"/>
    <mergeCell ref="B121:G121"/>
    <mergeCell ref="B124:G124"/>
    <mergeCell ref="A129:J129"/>
    <mergeCell ref="B131:H131"/>
  </mergeCells>
  <pageMargins left="0.7" right="0.7" top="0.75" bottom="0.75" header="0.3" footer="0.3"/>
  <pageSetup paperSize="9" scale="54"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N159"/>
  <sheetViews>
    <sheetView view="pageBreakPreview" topLeftCell="A127" zoomScaleSheetLayoutView="100" workbookViewId="0">
      <selection activeCell="L143" sqref="L143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2" max="12" width="12.42578125" bestFit="1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316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338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75.7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78" t="s">
        <v>135</v>
      </c>
      <c r="B11" s="78" t="s">
        <v>136</v>
      </c>
      <c r="C11" s="78" t="s">
        <v>137</v>
      </c>
      <c r="D11" s="233" t="s">
        <v>138</v>
      </c>
      <c r="E11" s="234"/>
      <c r="F11" s="234"/>
      <c r="G11" s="235"/>
      <c r="H11" s="78" t="s">
        <v>139</v>
      </c>
      <c r="I11" s="7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06" t="s">
        <v>142</v>
      </c>
      <c r="B12" s="106" t="s">
        <v>143</v>
      </c>
      <c r="C12" s="106" t="s">
        <v>144</v>
      </c>
      <c r="D12" s="78" t="s">
        <v>145</v>
      </c>
      <c r="E12" s="233" t="s">
        <v>29</v>
      </c>
      <c r="F12" s="234"/>
      <c r="G12" s="235"/>
      <c r="H12" s="106" t="s">
        <v>146</v>
      </c>
      <c r="I12" s="106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06"/>
      <c r="B13" s="106" t="s">
        <v>149</v>
      </c>
      <c r="C13" s="106" t="s">
        <v>150</v>
      </c>
      <c r="D13" s="106"/>
      <c r="E13" s="78" t="s">
        <v>151</v>
      </c>
      <c r="F13" s="78" t="s">
        <v>152</v>
      </c>
      <c r="G13" s="78" t="s">
        <v>152</v>
      </c>
      <c r="H13" s="106" t="s">
        <v>153</v>
      </c>
      <c r="I13" s="106"/>
      <c r="J13" s="68" t="s">
        <v>154</v>
      </c>
      <c r="K13" s="56"/>
      <c r="L13" s="54"/>
      <c r="M13" s="54"/>
      <c r="N13" s="54"/>
    </row>
    <row r="14" spans="1:14" x14ac:dyDescent="0.25">
      <c r="A14" s="106"/>
      <c r="B14" s="106"/>
      <c r="C14" s="106"/>
      <c r="D14" s="106"/>
      <c r="E14" s="106" t="s">
        <v>153</v>
      </c>
      <c r="F14" s="106" t="s">
        <v>155</v>
      </c>
      <c r="G14" s="106" t="s">
        <v>156</v>
      </c>
      <c r="H14" s="106" t="s">
        <v>157</v>
      </c>
      <c r="I14" s="106"/>
      <c r="J14" s="68" t="s">
        <v>158</v>
      </c>
      <c r="K14" s="56"/>
      <c r="L14" s="54"/>
      <c r="M14" s="54"/>
      <c r="N14" s="54"/>
    </row>
    <row r="15" spans="1:14" x14ac:dyDescent="0.25">
      <c r="A15" s="106"/>
      <c r="B15" s="106"/>
      <c r="C15" s="106"/>
      <c r="D15" s="106"/>
      <c r="E15" s="106" t="s">
        <v>159</v>
      </c>
      <c r="F15" s="106" t="s">
        <v>160</v>
      </c>
      <c r="G15" s="106" t="s">
        <v>160</v>
      </c>
      <c r="H15" s="106"/>
      <c r="I15" s="106"/>
      <c r="J15" s="68" t="s">
        <v>161</v>
      </c>
      <c r="K15" s="56"/>
      <c r="L15" s="54"/>
      <c r="M15" s="54"/>
      <c r="N15" s="54"/>
    </row>
    <row r="16" spans="1:14" x14ac:dyDescent="0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69">
        <v>1</v>
      </c>
      <c r="B17" s="71" t="s">
        <v>162</v>
      </c>
      <c r="C17" s="72">
        <v>8</v>
      </c>
      <c r="D17" s="73">
        <f>(E17+I17)</f>
        <v>42780.42</v>
      </c>
      <c r="E17" s="73">
        <v>15844.6</v>
      </c>
      <c r="F17" s="73"/>
      <c r="G17" s="73"/>
      <c r="H17" s="73"/>
      <c r="I17" s="72">
        <f>E17*1.7</f>
        <v>26935.82</v>
      </c>
      <c r="J17" s="73">
        <f>D17*12*C17</f>
        <v>4106920.32</v>
      </c>
      <c r="K17" s="56">
        <f>26633200+45616100</f>
        <v>72249300</v>
      </c>
      <c r="L17" s="54"/>
      <c r="M17" s="54"/>
      <c r="N17" s="54"/>
    </row>
    <row r="18" spans="1:14" ht="25.5" x14ac:dyDescent="0.25">
      <c r="A18" s="69">
        <v>2</v>
      </c>
      <c r="B18" s="71" t="s">
        <v>163</v>
      </c>
      <c r="C18" s="72">
        <v>78.66</v>
      </c>
      <c r="D18" s="73">
        <v>77175</v>
      </c>
      <c r="E18" s="73">
        <v>14600</v>
      </c>
      <c r="F18" s="73">
        <v>1788.34</v>
      </c>
      <c r="G18" s="73">
        <v>3127.38</v>
      </c>
      <c r="H18" s="73"/>
      <c r="I18" s="72">
        <f>(E18+F18+G18)*1.7</f>
        <v>33176.724000000002</v>
      </c>
      <c r="J18" s="73">
        <v>43046100</v>
      </c>
      <c r="K18" s="56">
        <f>72906500-72249300</f>
        <v>657200</v>
      </c>
      <c r="L18" s="56"/>
      <c r="M18" s="54"/>
      <c r="N18" s="54"/>
    </row>
    <row r="19" spans="1:14" x14ac:dyDescent="0.25">
      <c r="A19" s="69">
        <v>3</v>
      </c>
      <c r="B19" s="71" t="s">
        <v>164</v>
      </c>
      <c r="C19" s="72"/>
      <c r="D19" s="73">
        <v>0</v>
      </c>
      <c r="E19" s="73"/>
      <c r="F19" s="73"/>
      <c r="G19" s="73"/>
      <c r="H19" s="73"/>
      <c r="I19" s="72"/>
      <c r="J19" s="73"/>
      <c r="K19" s="56">
        <f>43703300-657200</f>
        <v>43046100</v>
      </c>
      <c r="L19" s="118"/>
      <c r="M19" s="54"/>
      <c r="N19" s="54"/>
    </row>
    <row r="20" spans="1:14" ht="38.25" x14ac:dyDescent="0.25">
      <c r="A20" s="69">
        <v>4</v>
      </c>
      <c r="B20" s="71" t="s">
        <v>165</v>
      </c>
      <c r="C20" s="72">
        <v>49.3</v>
      </c>
      <c r="D20" s="73">
        <v>44000</v>
      </c>
      <c r="E20" s="73">
        <v>8286.06</v>
      </c>
      <c r="F20" s="73"/>
      <c r="G20" s="73">
        <v>8651.0499999999993</v>
      </c>
      <c r="H20" s="73"/>
      <c r="I20" s="72">
        <f>(E20+F20+G20)*1.7</f>
        <v>28793.087</v>
      </c>
      <c r="J20" s="73">
        <v>25096279.68</v>
      </c>
      <c r="K20" s="56"/>
      <c r="L20" s="54"/>
      <c r="M20" s="54"/>
      <c r="N20" s="54"/>
    </row>
    <row r="21" spans="1:14" x14ac:dyDescent="0.25">
      <c r="A21" s="74" t="s">
        <v>166</v>
      </c>
      <c r="B21" s="75"/>
      <c r="C21" s="69" t="s">
        <v>167</v>
      </c>
      <c r="D21" s="73">
        <f>+SUM(D17:D20)</f>
        <v>163955.41999999998</v>
      </c>
      <c r="E21" s="69" t="s">
        <v>167</v>
      </c>
      <c r="F21" s="69" t="s">
        <v>167</v>
      </c>
      <c r="G21" s="69" t="s">
        <v>167</v>
      </c>
      <c r="H21" s="76" t="s">
        <v>167</v>
      </c>
      <c r="I21" s="69" t="s">
        <v>167</v>
      </c>
      <c r="J21" s="73">
        <f>+SUM(J17:J20)</f>
        <v>72249300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78" t="s">
        <v>135</v>
      </c>
      <c r="B25" s="236" t="s">
        <v>169</v>
      </c>
      <c r="C25" s="237"/>
      <c r="D25" s="237"/>
      <c r="E25" s="237"/>
      <c r="F25" s="238"/>
      <c r="G25" s="78" t="s">
        <v>170</v>
      </c>
      <c r="H25" s="78" t="s">
        <v>171</v>
      </c>
      <c r="I25" s="7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06" t="s">
        <v>142</v>
      </c>
      <c r="B26" s="106"/>
      <c r="C26" s="79"/>
      <c r="D26" s="79"/>
      <c r="E26" s="79"/>
      <c r="F26" s="80"/>
      <c r="G26" s="106" t="s">
        <v>173</v>
      </c>
      <c r="H26" s="106" t="s">
        <v>174</v>
      </c>
      <c r="I26" s="106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06"/>
      <c r="B27" s="106"/>
      <c r="C27" s="79"/>
      <c r="D27" s="79"/>
      <c r="E27" s="79"/>
      <c r="F27" s="80"/>
      <c r="G27" s="106" t="s">
        <v>177</v>
      </c>
      <c r="H27" s="106" t="s">
        <v>178</v>
      </c>
      <c r="I27" s="106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78" t="s">
        <v>135</v>
      </c>
      <c r="B36" s="236" t="s">
        <v>169</v>
      </c>
      <c r="C36" s="237"/>
      <c r="D36" s="237"/>
      <c r="E36" s="237"/>
      <c r="F36" s="238"/>
      <c r="G36" s="78" t="s">
        <v>181</v>
      </c>
      <c r="H36" s="78" t="s">
        <v>171</v>
      </c>
      <c r="I36" s="7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06" t="s">
        <v>142</v>
      </c>
      <c r="B37" s="106"/>
      <c r="C37" s="79"/>
      <c r="D37" s="79"/>
      <c r="E37" s="79"/>
      <c r="F37" s="80"/>
      <c r="G37" s="106" t="s">
        <v>174</v>
      </c>
      <c r="H37" s="106" t="s">
        <v>183</v>
      </c>
      <c r="I37" s="106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06"/>
      <c r="B38" s="106"/>
      <c r="C38" s="79"/>
      <c r="D38" s="79"/>
      <c r="E38" s="79"/>
      <c r="F38" s="80"/>
      <c r="G38" s="106" t="s">
        <v>185</v>
      </c>
      <c r="H38" s="106" t="s">
        <v>186</v>
      </c>
      <c r="I38" s="106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 t="s">
        <v>267</v>
      </c>
      <c r="C41" s="240"/>
      <c r="D41" s="240"/>
      <c r="E41" s="240"/>
      <c r="F41" s="241"/>
      <c r="G41" s="76">
        <v>4</v>
      </c>
      <c r="H41" s="76">
        <v>12</v>
      </c>
      <c r="I41" s="76">
        <v>85</v>
      </c>
      <c r="J41" s="84">
        <f>+H41*I41*G41</f>
        <v>4080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4080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7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7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06" t="s">
        <v>142</v>
      </c>
      <c r="B50" s="106"/>
      <c r="C50" s="107"/>
      <c r="D50" s="79"/>
      <c r="E50" s="79"/>
      <c r="F50" s="107"/>
      <c r="G50" s="107"/>
      <c r="H50" s="108"/>
      <c r="I50" s="106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06"/>
      <c r="B51" s="106"/>
      <c r="C51" s="107"/>
      <c r="D51" s="79"/>
      <c r="E51" s="79"/>
      <c r="F51" s="107"/>
      <c r="G51" s="107"/>
      <c r="H51" s="108"/>
      <c r="I51" s="106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69">
        <v>1</v>
      </c>
      <c r="B53" s="233">
        <v>2</v>
      </c>
      <c r="C53" s="234"/>
      <c r="D53" s="234"/>
      <c r="E53" s="234"/>
      <c r="F53" s="234"/>
      <c r="G53" s="234"/>
      <c r="H53" s="235"/>
      <c r="I53" s="69">
        <v>3</v>
      </c>
      <c r="J53" s="70">
        <v>4</v>
      </c>
      <c r="K53" s="56"/>
      <c r="L53" s="54"/>
      <c r="M53" s="54"/>
      <c r="N53" s="54"/>
    </row>
    <row r="54" spans="1:14" x14ac:dyDescent="0.25">
      <c r="A54" s="69">
        <v>1</v>
      </c>
      <c r="B54" s="90" t="s">
        <v>200</v>
      </c>
      <c r="C54" s="91"/>
      <c r="D54" s="92"/>
      <c r="E54" s="92"/>
      <c r="F54" s="91"/>
      <c r="G54" s="91"/>
      <c r="H54" s="93"/>
      <c r="I54" s="69" t="s">
        <v>167</v>
      </c>
      <c r="J54" s="73"/>
      <c r="K54" s="56"/>
      <c r="L54" s="54"/>
      <c r="M54" s="54"/>
      <c r="N54" s="54"/>
    </row>
    <row r="55" spans="1:14" x14ac:dyDescent="0.25">
      <c r="A55" s="78" t="s">
        <v>201</v>
      </c>
      <c r="B55" s="94" t="s">
        <v>29</v>
      </c>
      <c r="C55" s="107"/>
      <c r="D55" s="79"/>
      <c r="E55" s="79"/>
      <c r="F55" s="107"/>
      <c r="G55" s="107"/>
      <c r="H55" s="107"/>
      <c r="I55" s="7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07"/>
      <c r="D56" s="79"/>
      <c r="E56" s="79"/>
      <c r="F56" s="107"/>
      <c r="G56" s="107"/>
      <c r="H56" s="107"/>
      <c r="I56" s="73">
        <v>72249300</v>
      </c>
      <c r="J56" s="73">
        <f>72249300*22%</f>
        <v>15894846</v>
      </c>
      <c r="K56" s="56"/>
      <c r="L56" s="54"/>
      <c r="M56" s="54"/>
      <c r="N56" s="54"/>
    </row>
    <row r="57" spans="1:14" x14ac:dyDescent="0.25">
      <c r="A57" s="69" t="s">
        <v>203</v>
      </c>
      <c r="B57" s="90" t="s">
        <v>204</v>
      </c>
      <c r="C57" s="91"/>
      <c r="D57" s="92"/>
      <c r="E57" s="92"/>
      <c r="F57" s="91"/>
      <c r="G57" s="91"/>
      <c r="H57" s="93"/>
      <c r="I57" s="69"/>
      <c r="J57" s="73"/>
      <c r="K57" s="56"/>
      <c r="L57" s="54"/>
      <c r="M57" s="54"/>
      <c r="N57" s="54"/>
    </row>
    <row r="58" spans="1:14" x14ac:dyDescent="0.25">
      <c r="A58" s="78" t="s">
        <v>205</v>
      </c>
      <c r="B58" s="95" t="s">
        <v>206</v>
      </c>
      <c r="C58" s="96"/>
      <c r="D58" s="97"/>
      <c r="E58" s="97"/>
      <c r="F58" s="96"/>
      <c r="G58" s="96"/>
      <c r="H58" s="98"/>
      <c r="I58" s="78"/>
      <c r="J58" s="73"/>
      <c r="K58" s="56"/>
      <c r="L58" s="54"/>
      <c r="M58" s="54"/>
      <c r="N58" s="54"/>
    </row>
    <row r="59" spans="1:14" x14ac:dyDescent="0.25">
      <c r="A59" s="78">
        <v>2</v>
      </c>
      <c r="B59" s="95" t="s">
        <v>207</v>
      </c>
      <c r="C59" s="96"/>
      <c r="D59" s="97"/>
      <c r="E59" s="97"/>
      <c r="F59" s="96"/>
      <c r="G59" s="96"/>
      <c r="H59" s="98"/>
      <c r="I59" s="78" t="s">
        <v>167</v>
      </c>
      <c r="J59" s="73"/>
      <c r="K59" s="56"/>
      <c r="L59" s="54"/>
      <c r="M59" s="54"/>
      <c r="N59" s="54"/>
    </row>
    <row r="60" spans="1:14" x14ac:dyDescent="0.25">
      <c r="A60" s="78" t="s">
        <v>208</v>
      </c>
      <c r="B60" s="95" t="s">
        <v>29</v>
      </c>
      <c r="C60" s="96"/>
      <c r="D60" s="97"/>
      <c r="E60" s="97"/>
      <c r="F60" s="96"/>
      <c r="G60" s="96"/>
      <c r="H60" s="98"/>
      <c r="I60" s="78"/>
      <c r="J60" s="73"/>
      <c r="K60" s="56"/>
      <c r="L60" s="54"/>
      <c r="M60" s="54"/>
      <c r="N60" s="54"/>
    </row>
    <row r="61" spans="1:14" x14ac:dyDescent="0.25">
      <c r="A61" s="106"/>
      <c r="B61" s="94" t="s">
        <v>209</v>
      </c>
      <c r="C61" s="107"/>
      <c r="D61" s="79"/>
      <c r="E61" s="79"/>
      <c r="F61" s="107"/>
      <c r="G61" s="107"/>
      <c r="H61" s="108"/>
      <c r="I61" s="73">
        <v>72249300</v>
      </c>
      <c r="J61" s="73">
        <f>72249300*2.9%</f>
        <v>2095229.7</v>
      </c>
      <c r="K61" s="56"/>
      <c r="L61" s="54"/>
      <c r="M61" s="54"/>
      <c r="N61" s="54"/>
    </row>
    <row r="62" spans="1:14" x14ac:dyDescent="0.25">
      <c r="A62" s="78" t="s">
        <v>210</v>
      </c>
      <c r="B62" s="95" t="s">
        <v>211</v>
      </c>
      <c r="C62" s="96"/>
      <c r="D62" s="97"/>
      <c r="E62" s="97"/>
      <c r="F62" s="96"/>
      <c r="G62" s="96"/>
      <c r="H62" s="98"/>
      <c r="I62" s="73"/>
      <c r="J62" s="73"/>
      <c r="K62" s="56"/>
      <c r="L62" s="54"/>
      <c r="M62" s="54"/>
      <c r="N62" s="54"/>
    </row>
    <row r="63" spans="1:14" x14ac:dyDescent="0.25">
      <c r="A63" s="78" t="s">
        <v>212</v>
      </c>
      <c r="B63" s="95" t="s">
        <v>213</v>
      </c>
      <c r="C63" s="96"/>
      <c r="D63" s="97"/>
      <c r="E63" s="97"/>
      <c r="F63" s="96"/>
      <c r="G63" s="96"/>
      <c r="H63" s="98"/>
      <c r="I63" s="73">
        <v>72249300</v>
      </c>
      <c r="J63" s="73">
        <f>72249300*0.2%</f>
        <v>144498.6</v>
      </c>
      <c r="K63" s="56"/>
      <c r="L63" s="54"/>
      <c r="M63" s="54"/>
      <c r="N63" s="54"/>
    </row>
    <row r="64" spans="1:14" x14ac:dyDescent="0.25">
      <c r="A64" s="78" t="s">
        <v>214</v>
      </c>
      <c r="B64" s="95" t="s">
        <v>215</v>
      </c>
      <c r="C64" s="96"/>
      <c r="D64" s="97"/>
      <c r="E64" s="97"/>
      <c r="F64" s="96"/>
      <c r="G64" s="96"/>
      <c r="H64" s="98"/>
      <c r="I64" s="73"/>
      <c r="J64" s="73"/>
      <c r="K64" s="56"/>
      <c r="L64" s="54"/>
      <c r="M64" s="54"/>
      <c r="N64" s="54"/>
    </row>
    <row r="65" spans="1:14" x14ac:dyDescent="0.25">
      <c r="A65" s="78" t="s">
        <v>216</v>
      </c>
      <c r="B65" s="95" t="s">
        <v>215</v>
      </c>
      <c r="C65" s="96"/>
      <c r="D65" s="97"/>
      <c r="E65" s="97"/>
      <c r="F65" s="96"/>
      <c r="G65" s="96"/>
      <c r="H65" s="98"/>
      <c r="I65" s="73"/>
      <c r="J65" s="73"/>
      <c r="K65" s="56">
        <f>7196700+13736300</f>
        <v>20933000</v>
      </c>
      <c r="L65" s="54"/>
      <c r="M65" s="54"/>
      <c r="N65" s="54"/>
    </row>
    <row r="66" spans="1:14" x14ac:dyDescent="0.25">
      <c r="A66" s="78">
        <v>3</v>
      </c>
      <c r="B66" s="95" t="s">
        <v>217</v>
      </c>
      <c r="C66" s="96"/>
      <c r="D66" s="97"/>
      <c r="E66" s="97"/>
      <c r="F66" s="96"/>
      <c r="G66" s="96"/>
      <c r="H66" s="98"/>
      <c r="I66" s="73">
        <v>72249300</v>
      </c>
      <c r="J66" s="73">
        <f>72249300*5.1%</f>
        <v>3684714.3</v>
      </c>
      <c r="K66" s="56"/>
      <c r="L66" s="54"/>
      <c r="M66" s="54"/>
      <c r="N66" s="54"/>
    </row>
    <row r="67" spans="1:14" x14ac:dyDescent="0.25">
      <c r="A67" s="69"/>
      <c r="B67" s="69" t="s">
        <v>166</v>
      </c>
      <c r="C67" s="91"/>
      <c r="D67" s="92"/>
      <c r="E67" s="92"/>
      <c r="F67" s="91"/>
      <c r="G67" s="91"/>
      <c r="H67" s="93"/>
      <c r="I67" s="69" t="s">
        <v>167</v>
      </c>
      <c r="J67" s="73">
        <f>+ SUM(J54:J66)-886288.6</f>
        <v>20933000</v>
      </c>
      <c r="K67" s="56">
        <f>21819288.6-20933000</f>
        <v>886288.60000000149</v>
      </c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01"/>
      <c r="C71" s="99"/>
      <c r="D71" s="59" t="s">
        <v>317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01"/>
      <c r="C73" s="99"/>
      <c r="D73" s="242" t="s">
        <v>338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51.75" customHeight="1" x14ac:dyDescent="0.25">
      <c r="A74" s="100"/>
      <c r="B74" s="101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78" t="s">
        <v>135</v>
      </c>
      <c r="B77" s="236" t="s">
        <v>169</v>
      </c>
      <c r="C77" s="237"/>
      <c r="D77" s="237"/>
      <c r="E77" s="237"/>
      <c r="F77" s="238"/>
      <c r="G77" s="78" t="s">
        <v>171</v>
      </c>
      <c r="H77" s="78" t="s">
        <v>171</v>
      </c>
      <c r="I77" s="78" t="s">
        <v>223</v>
      </c>
      <c r="J77" s="78" t="s">
        <v>172</v>
      </c>
      <c r="K77" s="56"/>
      <c r="L77" s="54"/>
      <c r="M77" s="54"/>
      <c r="N77" s="54"/>
    </row>
    <row r="78" spans="1:14" x14ac:dyDescent="0.25">
      <c r="A78" s="106" t="s">
        <v>142</v>
      </c>
      <c r="B78" s="244"/>
      <c r="C78" s="245"/>
      <c r="D78" s="245"/>
      <c r="E78" s="245"/>
      <c r="F78" s="246"/>
      <c r="G78" s="106" t="s">
        <v>224</v>
      </c>
      <c r="H78" s="106" t="s">
        <v>225</v>
      </c>
      <c r="I78" s="106" t="s">
        <v>226</v>
      </c>
      <c r="J78" s="106" t="s">
        <v>176</v>
      </c>
      <c r="K78" s="56"/>
      <c r="L78" s="54"/>
      <c r="M78" s="54"/>
      <c r="N78" s="54"/>
    </row>
    <row r="79" spans="1:14" x14ac:dyDescent="0.25">
      <c r="A79" s="106"/>
      <c r="B79" s="244"/>
      <c r="C79" s="245"/>
      <c r="D79" s="245"/>
      <c r="E79" s="245"/>
      <c r="F79" s="246"/>
      <c r="G79" s="106"/>
      <c r="H79" s="106" t="s">
        <v>227</v>
      </c>
      <c r="I79" s="106" t="s">
        <v>179</v>
      </c>
      <c r="J79" s="106"/>
      <c r="K79" s="56"/>
      <c r="L79" s="54"/>
      <c r="M79" s="54"/>
      <c r="N79" s="54"/>
    </row>
    <row r="80" spans="1:14" x14ac:dyDescent="0.25">
      <c r="A80" s="69">
        <v>1</v>
      </c>
      <c r="B80" s="250">
        <v>2</v>
      </c>
      <c r="C80" s="251"/>
      <c r="D80" s="251"/>
      <c r="E80" s="251"/>
      <c r="F80" s="252"/>
      <c r="G80" s="69">
        <v>3</v>
      </c>
      <c r="H80" s="69">
        <v>4</v>
      </c>
      <c r="I80" s="69">
        <v>5</v>
      </c>
      <c r="J80" s="69">
        <v>6</v>
      </c>
      <c r="K80" s="56"/>
      <c r="L80" s="54"/>
      <c r="M80" s="54"/>
      <c r="N80" s="54"/>
    </row>
    <row r="81" spans="1:14" x14ac:dyDescent="0.25">
      <c r="A81" s="69">
        <v>1</v>
      </c>
      <c r="B81" s="247" t="s">
        <v>258</v>
      </c>
      <c r="C81" s="248"/>
      <c r="D81" s="248"/>
      <c r="E81" s="248"/>
      <c r="F81" s="249"/>
      <c r="G81" s="69"/>
      <c r="H81" s="69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69">
        <v>2</v>
      </c>
      <c r="B82" s="247" t="s">
        <v>259</v>
      </c>
      <c r="C82" s="248"/>
      <c r="D82" s="248"/>
      <c r="E82" s="248"/>
      <c r="F82" s="249"/>
      <c r="G82" s="69"/>
      <c r="H82" s="69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69">
        <v>3</v>
      </c>
      <c r="B83" s="247" t="s">
        <v>260</v>
      </c>
      <c r="C83" s="248"/>
      <c r="D83" s="248"/>
      <c r="E83" s="248"/>
      <c r="F83" s="249"/>
      <c r="G83" s="69"/>
      <c r="H83" s="69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69">
        <v>4</v>
      </c>
      <c r="B84" s="247" t="s">
        <v>261</v>
      </c>
      <c r="C84" s="248"/>
      <c r="D84" s="248"/>
      <c r="E84" s="248"/>
      <c r="F84" s="249"/>
      <c r="G84" s="69"/>
      <c r="H84" s="69">
        <v>12</v>
      </c>
      <c r="I84" s="84">
        <v>16667</v>
      </c>
      <c r="J84" s="84">
        <v>194146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69" t="s">
        <v>167</v>
      </c>
      <c r="H85" s="69" t="s">
        <v>167</v>
      </c>
      <c r="I85" s="69" t="s">
        <v>167</v>
      </c>
      <c r="J85" s="84">
        <f>+J81+J84</f>
        <v>194146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78" t="s">
        <v>135</v>
      </c>
      <c r="B89" s="236" t="s">
        <v>169</v>
      </c>
      <c r="C89" s="237"/>
      <c r="D89" s="237"/>
      <c r="E89" s="237"/>
      <c r="F89" s="237"/>
      <c r="G89" s="238"/>
      <c r="H89" s="78" t="s">
        <v>171</v>
      </c>
      <c r="I89" s="7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06" t="s">
        <v>142</v>
      </c>
      <c r="B90" s="106"/>
      <c r="C90" s="107"/>
      <c r="D90" s="107"/>
      <c r="E90" s="107"/>
      <c r="F90" s="107"/>
      <c r="G90" s="107"/>
      <c r="H90" s="106" t="s">
        <v>230</v>
      </c>
      <c r="I90" s="106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06"/>
      <c r="B91" s="106"/>
      <c r="C91" s="107"/>
      <c r="D91" s="107"/>
      <c r="E91" s="107"/>
      <c r="F91" s="107"/>
      <c r="G91" s="107"/>
      <c r="H91" s="106" t="s">
        <v>232</v>
      </c>
      <c r="I91" s="106" t="s">
        <v>179</v>
      </c>
      <c r="J91" s="68"/>
      <c r="K91" s="56"/>
      <c r="L91" s="54"/>
      <c r="M91" s="54"/>
      <c r="N91" s="54"/>
    </row>
    <row r="92" spans="1:14" x14ac:dyDescent="0.25">
      <c r="A92" s="69">
        <v>1</v>
      </c>
      <c r="B92" s="233">
        <v>2</v>
      </c>
      <c r="C92" s="234"/>
      <c r="D92" s="234"/>
      <c r="E92" s="234"/>
      <c r="F92" s="234"/>
      <c r="G92" s="235"/>
      <c r="H92" s="69">
        <v>3</v>
      </c>
      <c r="I92" s="69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01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7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78" t="s">
        <v>234</v>
      </c>
      <c r="I99" s="78" t="s">
        <v>235</v>
      </c>
      <c r="J99" s="78" t="s">
        <v>172</v>
      </c>
      <c r="K99" s="56"/>
      <c r="L99" s="54"/>
      <c r="M99" s="54"/>
      <c r="N99" s="54"/>
    </row>
    <row r="100" spans="1:14" x14ac:dyDescent="0.25">
      <c r="A100" s="106" t="s">
        <v>142</v>
      </c>
      <c r="B100" s="236"/>
      <c r="C100" s="237"/>
      <c r="D100" s="237"/>
      <c r="E100" s="237"/>
      <c r="F100" s="236" t="s">
        <v>236</v>
      </c>
      <c r="G100" s="238"/>
      <c r="H100" s="106" t="s">
        <v>237</v>
      </c>
      <c r="I100" s="106" t="s">
        <v>220</v>
      </c>
      <c r="J100" s="106" t="s">
        <v>238</v>
      </c>
      <c r="K100" s="56"/>
      <c r="L100" s="54"/>
      <c r="M100" s="54"/>
      <c r="N100" s="54"/>
    </row>
    <row r="101" spans="1:14" x14ac:dyDescent="0.25">
      <c r="A101" s="106"/>
      <c r="B101" s="236"/>
      <c r="C101" s="237"/>
      <c r="D101" s="237"/>
      <c r="E101" s="237"/>
      <c r="F101" s="236" t="s">
        <v>239</v>
      </c>
      <c r="G101" s="238"/>
      <c r="H101" s="106" t="s">
        <v>240</v>
      </c>
      <c r="I101" s="106"/>
      <c r="J101" s="106"/>
      <c r="K101" s="56"/>
      <c r="L101" s="54"/>
      <c r="M101" s="54"/>
      <c r="N101" s="54"/>
    </row>
    <row r="102" spans="1:14" x14ac:dyDescent="0.25">
      <c r="A102" s="69">
        <v>1</v>
      </c>
      <c r="B102" s="250">
        <v>2</v>
      </c>
      <c r="C102" s="251"/>
      <c r="D102" s="251"/>
      <c r="E102" s="251"/>
      <c r="F102" s="233">
        <v>3</v>
      </c>
      <c r="G102" s="235"/>
      <c r="H102" s="69">
        <v>4</v>
      </c>
      <c r="I102" s="69">
        <v>5</v>
      </c>
      <c r="J102" s="69">
        <v>6</v>
      </c>
      <c r="K102" s="56"/>
      <c r="L102" s="118"/>
      <c r="M102" s="54"/>
      <c r="N102" s="54"/>
    </row>
    <row r="103" spans="1:14" x14ac:dyDescent="0.25">
      <c r="A103" s="69">
        <v>1</v>
      </c>
      <c r="B103" s="112"/>
      <c r="C103" s="114"/>
      <c r="D103" s="114"/>
      <c r="E103" s="114"/>
      <c r="F103" s="115"/>
      <c r="G103" s="116"/>
      <c r="H103" s="84"/>
      <c r="I103" s="69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69">
        <v>2</v>
      </c>
      <c r="B104" s="112"/>
      <c r="C104" s="114"/>
      <c r="D104" s="114"/>
      <c r="E104" s="114"/>
      <c r="F104" s="115"/>
      <c r="G104" s="116"/>
      <c r="H104" s="84"/>
      <c r="I104" s="69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69">
        <v>3</v>
      </c>
      <c r="B105" s="112"/>
      <c r="C105" s="114"/>
      <c r="D105" s="114"/>
      <c r="E105" s="114"/>
      <c r="F105" s="115"/>
      <c r="G105" s="116"/>
      <c r="H105" s="84"/>
      <c r="I105" s="69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69">
        <v>4</v>
      </c>
      <c r="B106" s="112"/>
      <c r="C106" s="114"/>
      <c r="D106" s="114"/>
      <c r="E106" s="114"/>
      <c r="F106" s="115"/>
      <c r="G106" s="116"/>
      <c r="H106" s="84"/>
      <c r="I106" s="69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16"/>
      <c r="H107" s="69" t="s">
        <v>167</v>
      </c>
      <c r="I107" s="69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78" t="s">
        <v>135</v>
      </c>
      <c r="B111" s="236" t="s">
        <v>218</v>
      </c>
      <c r="C111" s="237"/>
      <c r="D111" s="237"/>
      <c r="E111" s="237"/>
      <c r="F111" s="237"/>
      <c r="G111" s="238"/>
      <c r="H111" s="78" t="s">
        <v>171</v>
      </c>
      <c r="I111" s="7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06" t="s">
        <v>142</v>
      </c>
      <c r="B112" s="106"/>
      <c r="C112" s="107"/>
      <c r="D112" s="107"/>
      <c r="E112" s="107"/>
      <c r="F112" s="107"/>
      <c r="G112" s="107"/>
      <c r="H112" s="106"/>
      <c r="I112" s="106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06"/>
      <c r="B113" s="106"/>
      <c r="C113" s="107"/>
      <c r="D113" s="107"/>
      <c r="E113" s="107"/>
      <c r="F113" s="107"/>
      <c r="G113" s="107"/>
      <c r="H113" s="106"/>
      <c r="I113" s="106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69">
        <v>1</v>
      </c>
      <c r="B114" s="233">
        <v>2</v>
      </c>
      <c r="C114" s="234"/>
      <c r="D114" s="234"/>
      <c r="E114" s="234"/>
      <c r="F114" s="234"/>
      <c r="G114" s="235"/>
      <c r="H114" s="69">
        <v>3</v>
      </c>
      <c r="I114" s="69">
        <v>4</v>
      </c>
      <c r="J114" s="70">
        <v>5</v>
      </c>
      <c r="K114" s="56"/>
      <c r="L114" s="54"/>
      <c r="M114" s="54"/>
      <c r="N114" s="54"/>
    </row>
    <row r="115" spans="1:14" x14ac:dyDescent="0.25">
      <c r="A115" s="69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69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69"/>
      <c r="B117" s="112" t="s">
        <v>166</v>
      </c>
      <c r="C117" s="114"/>
      <c r="D117" s="114"/>
      <c r="E117" s="114"/>
      <c r="F117" s="114"/>
      <c r="G117" s="114"/>
      <c r="H117" s="69" t="s">
        <v>167</v>
      </c>
      <c r="I117" s="69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78" t="s">
        <v>135</v>
      </c>
      <c r="B121" s="236" t="s">
        <v>169</v>
      </c>
      <c r="C121" s="237"/>
      <c r="D121" s="237"/>
      <c r="E121" s="237"/>
      <c r="F121" s="237"/>
      <c r="G121" s="238"/>
      <c r="H121" s="78" t="s">
        <v>247</v>
      </c>
      <c r="I121" s="7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06" t="s">
        <v>142</v>
      </c>
      <c r="B122" s="106"/>
      <c r="C122" s="107"/>
      <c r="D122" s="107"/>
      <c r="E122" s="107"/>
      <c r="F122" s="107"/>
      <c r="G122" s="107"/>
      <c r="H122" s="106"/>
      <c r="I122" s="106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06"/>
      <c r="B123" s="106"/>
      <c r="C123" s="107"/>
      <c r="D123" s="107"/>
      <c r="E123" s="107"/>
      <c r="F123" s="107"/>
      <c r="G123" s="107"/>
      <c r="H123" s="106"/>
      <c r="I123" s="106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69">
        <v>1</v>
      </c>
      <c r="B124" s="233">
        <v>2</v>
      </c>
      <c r="C124" s="234"/>
      <c r="D124" s="234"/>
      <c r="E124" s="234"/>
      <c r="F124" s="234"/>
      <c r="G124" s="235"/>
      <c r="H124" s="69">
        <v>3</v>
      </c>
      <c r="I124" s="69">
        <v>4</v>
      </c>
      <c r="J124" s="70">
        <v>5</v>
      </c>
      <c r="K124" s="56"/>
      <c r="L124" s="54"/>
      <c r="M124" s="54"/>
      <c r="N124" s="54"/>
    </row>
    <row r="125" spans="1:14" x14ac:dyDescent="0.25">
      <c r="A125" s="69">
        <v>1</v>
      </c>
      <c r="B125" s="109" t="s">
        <v>372</v>
      </c>
      <c r="C125" s="111"/>
      <c r="D125" s="111"/>
      <c r="E125" s="111"/>
      <c r="F125" s="111"/>
      <c r="G125" s="111"/>
      <c r="H125" s="109">
        <v>150</v>
      </c>
      <c r="I125" s="119">
        <v>1000</v>
      </c>
      <c r="J125" s="84">
        <v>150000</v>
      </c>
      <c r="K125" s="56"/>
      <c r="L125" s="54"/>
      <c r="M125" s="54"/>
      <c r="N125" s="54"/>
    </row>
    <row r="126" spans="1:14" x14ac:dyDescent="0.25">
      <c r="A126" s="69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69"/>
      <c r="B127" s="112" t="s">
        <v>166</v>
      </c>
      <c r="C127" s="114"/>
      <c r="D127" s="114"/>
      <c r="E127" s="114"/>
      <c r="F127" s="114"/>
      <c r="G127" s="114"/>
      <c r="H127" s="69" t="s">
        <v>167</v>
      </c>
      <c r="I127" s="69" t="s">
        <v>167</v>
      </c>
      <c r="J127" s="84">
        <f>+J125</f>
        <v>150000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7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7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06" t="s">
        <v>142</v>
      </c>
      <c r="B132" s="106"/>
      <c r="C132" s="107"/>
      <c r="D132" s="107"/>
      <c r="E132" s="107"/>
      <c r="F132" s="107"/>
      <c r="G132" s="107"/>
      <c r="H132" s="120"/>
      <c r="I132" s="106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06"/>
      <c r="B133" s="106"/>
      <c r="C133" s="107"/>
      <c r="D133" s="107"/>
      <c r="E133" s="107"/>
      <c r="F133" s="107"/>
      <c r="G133" s="107"/>
      <c r="H133" s="121"/>
      <c r="I133" s="106"/>
      <c r="J133" s="68"/>
      <c r="K133" s="56"/>
      <c r="L133" s="54"/>
      <c r="M133" s="54"/>
      <c r="N133" s="54"/>
    </row>
    <row r="134" spans="1:14" x14ac:dyDescent="0.25">
      <c r="A134" s="69">
        <v>1</v>
      </c>
      <c r="B134" s="233">
        <v>2</v>
      </c>
      <c r="C134" s="234"/>
      <c r="D134" s="234"/>
      <c r="E134" s="234"/>
      <c r="F134" s="234"/>
      <c r="G134" s="234"/>
      <c r="H134" s="235"/>
      <c r="I134" s="69">
        <v>3</v>
      </c>
      <c r="J134" s="70">
        <v>4</v>
      </c>
      <c r="K134" s="56"/>
      <c r="L134" s="54"/>
      <c r="M134" s="54"/>
      <c r="N134" s="54"/>
    </row>
    <row r="135" spans="1:14" x14ac:dyDescent="0.25">
      <c r="A135" s="69">
        <v>1</v>
      </c>
      <c r="B135" s="112" t="s">
        <v>268</v>
      </c>
      <c r="C135" s="114"/>
      <c r="D135" s="114"/>
      <c r="E135" s="114"/>
      <c r="F135" s="114"/>
      <c r="G135" s="114"/>
      <c r="H135" s="114"/>
      <c r="I135" s="119">
        <v>1</v>
      </c>
      <c r="J135" s="84">
        <v>39460</v>
      </c>
      <c r="K135" s="56"/>
      <c r="L135" s="54"/>
      <c r="M135" s="54"/>
      <c r="N135" s="54"/>
    </row>
    <row r="136" spans="1:14" x14ac:dyDescent="0.25">
      <c r="A136" s="69">
        <v>2</v>
      </c>
      <c r="B136" s="112" t="s">
        <v>269</v>
      </c>
      <c r="C136" s="114"/>
      <c r="D136" s="114"/>
      <c r="E136" s="114"/>
      <c r="F136" s="114"/>
      <c r="G136" s="114"/>
      <c r="H136" s="114"/>
      <c r="I136" s="119">
        <v>1</v>
      </c>
      <c r="J136" s="84">
        <v>10540</v>
      </c>
      <c r="K136" s="56"/>
      <c r="L136" s="54"/>
      <c r="M136" s="54"/>
      <c r="N136" s="54"/>
    </row>
    <row r="137" spans="1:14" x14ac:dyDescent="0.25">
      <c r="A137" s="69"/>
      <c r="B137" s="112" t="s">
        <v>166</v>
      </c>
      <c r="C137" s="114"/>
      <c r="D137" s="114"/>
      <c r="E137" s="114"/>
      <c r="F137" s="114"/>
      <c r="G137" s="114"/>
      <c r="H137" s="114"/>
      <c r="I137" s="69" t="s">
        <v>167</v>
      </c>
      <c r="J137" s="122">
        <f>J135+J136</f>
        <v>50000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78" t="s">
        <v>135</v>
      </c>
      <c r="B141" s="236" t="s">
        <v>169</v>
      </c>
      <c r="C141" s="237"/>
      <c r="D141" s="237"/>
      <c r="E141" s="237"/>
      <c r="F141" s="237"/>
      <c r="G141" s="238"/>
      <c r="H141" s="78" t="s">
        <v>171</v>
      </c>
      <c r="I141" s="78" t="s">
        <v>255</v>
      </c>
      <c r="J141" s="78" t="s">
        <v>172</v>
      </c>
    </row>
    <row r="142" spans="1:14" x14ac:dyDescent="0.25">
      <c r="A142" s="106" t="s">
        <v>142</v>
      </c>
      <c r="B142" s="106"/>
      <c r="C142" s="107"/>
      <c r="D142" s="107"/>
      <c r="E142" s="107"/>
      <c r="F142" s="107"/>
      <c r="G142" s="107"/>
      <c r="H142" s="106"/>
      <c r="I142" s="106" t="s">
        <v>256</v>
      </c>
      <c r="J142" s="106" t="s">
        <v>219</v>
      </c>
    </row>
    <row r="143" spans="1:14" x14ac:dyDescent="0.25">
      <c r="A143" s="106"/>
      <c r="B143" s="106"/>
      <c r="C143" s="107"/>
      <c r="D143" s="107"/>
      <c r="E143" s="107"/>
      <c r="F143" s="107"/>
      <c r="G143" s="107"/>
      <c r="H143" s="106"/>
      <c r="I143" s="106" t="s">
        <v>179</v>
      </c>
      <c r="J143" s="106"/>
    </row>
    <row r="144" spans="1:14" x14ac:dyDescent="0.25">
      <c r="A144" s="69">
        <v>1</v>
      </c>
      <c r="B144" s="233">
        <v>2</v>
      </c>
      <c r="C144" s="234"/>
      <c r="D144" s="234"/>
      <c r="E144" s="234"/>
      <c r="F144" s="234"/>
      <c r="G144" s="235"/>
      <c r="H144" s="69">
        <v>3</v>
      </c>
      <c r="I144" s="69">
        <v>4</v>
      </c>
      <c r="J144" s="69">
        <v>5</v>
      </c>
    </row>
    <row r="145" spans="1:12" x14ac:dyDescent="0.25">
      <c r="A145" s="69">
        <v>1</v>
      </c>
      <c r="B145" s="109" t="s">
        <v>270</v>
      </c>
      <c r="C145" s="111"/>
      <c r="D145" s="111"/>
      <c r="E145" s="111"/>
      <c r="F145" s="111"/>
      <c r="G145" s="111"/>
      <c r="H145" s="84">
        <v>150</v>
      </c>
      <c r="I145" s="84">
        <v>2000</v>
      </c>
      <c r="J145" s="84">
        <v>375230</v>
      </c>
    </row>
    <row r="146" spans="1:12" x14ac:dyDescent="0.25">
      <c r="A146" s="69">
        <v>2</v>
      </c>
      <c r="B146" s="109" t="s">
        <v>271</v>
      </c>
      <c r="C146" s="111"/>
      <c r="D146" s="111"/>
      <c r="E146" s="111"/>
      <c r="F146" s="111"/>
      <c r="G146" s="111"/>
      <c r="H146" s="84">
        <v>2000</v>
      </c>
      <c r="I146" s="84">
        <v>354</v>
      </c>
      <c r="J146" s="84">
        <v>1152492</v>
      </c>
    </row>
    <row r="147" spans="1:12" x14ac:dyDescent="0.25">
      <c r="A147" s="69">
        <v>3</v>
      </c>
      <c r="B147" s="109" t="s">
        <v>272</v>
      </c>
      <c r="C147" s="111"/>
      <c r="D147" s="111"/>
      <c r="E147" s="111"/>
      <c r="F147" s="111"/>
      <c r="G147" s="111"/>
      <c r="H147" s="84">
        <v>2</v>
      </c>
      <c r="I147" s="84">
        <v>2000</v>
      </c>
      <c r="J147" s="84">
        <v>4619</v>
      </c>
    </row>
    <row r="148" spans="1:12" x14ac:dyDescent="0.25">
      <c r="A148" s="69">
        <v>4</v>
      </c>
      <c r="B148" s="109" t="s">
        <v>273</v>
      </c>
      <c r="C148" s="111"/>
      <c r="D148" s="111"/>
      <c r="E148" s="111"/>
      <c r="F148" s="111"/>
      <c r="G148" s="111"/>
      <c r="H148" s="84">
        <v>5</v>
      </c>
      <c r="I148" s="84">
        <v>5000</v>
      </c>
      <c r="J148" s="84">
        <v>49994</v>
      </c>
    </row>
    <row r="149" spans="1:12" x14ac:dyDescent="0.25">
      <c r="A149" s="69">
        <v>6</v>
      </c>
      <c r="B149" s="109" t="s">
        <v>321</v>
      </c>
      <c r="C149" s="111"/>
      <c r="D149" s="111"/>
      <c r="E149" s="111"/>
      <c r="F149" s="111"/>
      <c r="G149" s="111"/>
      <c r="H149" s="84">
        <v>30</v>
      </c>
      <c r="I149" s="84">
        <v>2000</v>
      </c>
      <c r="J149" s="84">
        <v>138675</v>
      </c>
    </row>
    <row r="150" spans="1:12" x14ac:dyDescent="0.25">
      <c r="A150" s="125">
        <v>7</v>
      </c>
      <c r="B150" s="109" t="s">
        <v>296</v>
      </c>
      <c r="C150" s="111"/>
      <c r="D150" s="111"/>
      <c r="E150" s="111"/>
      <c r="F150" s="111"/>
      <c r="G150" s="111"/>
      <c r="H150" s="84">
        <v>100</v>
      </c>
      <c r="I150" s="84">
        <v>2000</v>
      </c>
      <c r="J150" s="84">
        <v>0</v>
      </c>
    </row>
    <row r="151" spans="1:12" x14ac:dyDescent="0.25">
      <c r="A151" s="145">
        <v>5</v>
      </c>
      <c r="B151" s="109" t="s">
        <v>274</v>
      </c>
      <c r="C151" s="111"/>
      <c r="D151" s="111"/>
      <c r="E151" s="111"/>
      <c r="F151" s="111"/>
      <c r="G151" s="111"/>
      <c r="H151" s="84">
        <v>56</v>
      </c>
      <c r="I151" s="84">
        <v>200</v>
      </c>
      <c r="J151" s="84">
        <v>9930</v>
      </c>
    </row>
    <row r="152" spans="1:12" x14ac:dyDescent="0.25">
      <c r="A152" s="125">
        <v>8</v>
      </c>
      <c r="B152" s="109" t="s">
        <v>357</v>
      </c>
      <c r="C152" s="111"/>
      <c r="D152" s="111"/>
      <c r="E152" s="111"/>
      <c r="F152" s="111"/>
      <c r="G152" s="111"/>
      <c r="H152" s="84">
        <v>50</v>
      </c>
      <c r="I152" s="84">
        <v>1772</v>
      </c>
      <c r="J152" s="84">
        <v>263728</v>
      </c>
    </row>
    <row r="153" spans="1:12" x14ac:dyDescent="0.25">
      <c r="A153" s="125">
        <v>9</v>
      </c>
      <c r="B153" s="109" t="s">
        <v>293</v>
      </c>
      <c r="C153" s="111"/>
      <c r="D153" s="111"/>
      <c r="E153" s="111"/>
      <c r="F153" s="111"/>
      <c r="G153" s="111"/>
      <c r="H153" s="84">
        <v>400</v>
      </c>
      <c r="I153" s="84">
        <v>87.5</v>
      </c>
      <c r="J153" s="84">
        <v>24320</v>
      </c>
    </row>
    <row r="154" spans="1:12" x14ac:dyDescent="0.25">
      <c r="A154" s="125">
        <v>10</v>
      </c>
      <c r="B154" s="109" t="s">
        <v>294</v>
      </c>
      <c r="C154" s="111"/>
      <c r="D154" s="111"/>
      <c r="E154" s="111"/>
      <c r="F154" s="111"/>
      <c r="G154" s="111"/>
      <c r="H154" s="84">
        <v>400</v>
      </c>
      <c r="I154" s="84">
        <v>80</v>
      </c>
      <c r="J154" s="84">
        <v>20000</v>
      </c>
    </row>
    <row r="155" spans="1:12" x14ac:dyDescent="0.25">
      <c r="A155" s="125">
        <v>11</v>
      </c>
      <c r="B155" s="109" t="s">
        <v>295</v>
      </c>
      <c r="C155" s="111"/>
      <c r="D155" s="111"/>
      <c r="E155" s="111"/>
      <c r="F155" s="111"/>
      <c r="G155" s="111"/>
      <c r="H155" s="84">
        <v>70</v>
      </c>
      <c r="I155" s="84">
        <v>2142.85</v>
      </c>
      <c r="J155" s="84">
        <v>0</v>
      </c>
    </row>
    <row r="156" spans="1:12" x14ac:dyDescent="0.25">
      <c r="A156" s="125">
        <v>12</v>
      </c>
      <c r="B156" s="109" t="s">
        <v>356</v>
      </c>
      <c r="C156" s="111"/>
      <c r="D156" s="111"/>
      <c r="E156" s="111"/>
      <c r="F156" s="111"/>
      <c r="G156" s="111"/>
      <c r="H156" s="84">
        <v>401</v>
      </c>
      <c r="I156" s="84">
        <v>300</v>
      </c>
      <c r="J156" s="84">
        <v>0</v>
      </c>
    </row>
    <row r="157" spans="1:12" x14ac:dyDescent="0.25">
      <c r="A157" s="69"/>
      <c r="B157" s="112" t="s">
        <v>166</v>
      </c>
      <c r="C157" s="114"/>
      <c r="D157" s="114"/>
      <c r="E157" s="114"/>
      <c r="F157" s="114"/>
      <c r="G157" s="114"/>
      <c r="H157" s="69" t="s">
        <v>167</v>
      </c>
      <c r="I157" s="69" t="s">
        <v>167</v>
      </c>
      <c r="J157" s="84">
        <f>J145+J146+J147+J148+J149+J150+J151+J152+J153+J154+J155+J156</f>
        <v>2038988</v>
      </c>
    </row>
    <row r="159" spans="1:12" x14ac:dyDescent="0.25">
      <c r="L159" s="6"/>
    </row>
  </sheetData>
  <mergeCells count="59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E7:J8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D73:J74"/>
    <mergeCell ref="B92:G92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A119:J119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11:G111"/>
    <mergeCell ref="B114:G114"/>
    <mergeCell ref="B141:G141"/>
    <mergeCell ref="B144:G144"/>
    <mergeCell ref="B121:G121"/>
    <mergeCell ref="B124:G124"/>
    <mergeCell ref="A129:J129"/>
    <mergeCell ref="B131:H131"/>
    <mergeCell ref="B134:H134"/>
    <mergeCell ref="A139:J139"/>
  </mergeCells>
  <pageMargins left="0.7" right="0.7" top="0.75" bottom="0.75" header="0.3" footer="0.3"/>
  <pageSetup paperSize="9" scale="54" fitToHeight="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  <pageSetUpPr fitToPage="1"/>
  </sheetPr>
  <dimension ref="A1:N151"/>
  <sheetViews>
    <sheetView view="pageBreakPreview" topLeftCell="A118" zoomScaleSheetLayoutView="100" workbookViewId="0">
      <selection activeCell="I146" sqref="I146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315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339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60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>
        <f>130000+753770</f>
        <v>883770</v>
      </c>
      <c r="M10" s="54"/>
      <c r="N10" s="54"/>
    </row>
    <row r="11" spans="1:14" x14ac:dyDescent="0.25">
      <c r="A11" s="78" t="s">
        <v>135</v>
      </c>
      <c r="B11" s="78" t="s">
        <v>136</v>
      </c>
      <c r="C11" s="78" t="s">
        <v>137</v>
      </c>
      <c r="D11" s="233" t="s">
        <v>138</v>
      </c>
      <c r="E11" s="234"/>
      <c r="F11" s="234"/>
      <c r="G11" s="235"/>
      <c r="H11" s="78" t="s">
        <v>139</v>
      </c>
      <c r="I11" s="7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06" t="s">
        <v>142</v>
      </c>
      <c r="B12" s="106" t="s">
        <v>143</v>
      </c>
      <c r="C12" s="106" t="s">
        <v>144</v>
      </c>
      <c r="D12" s="78" t="s">
        <v>145</v>
      </c>
      <c r="E12" s="233" t="s">
        <v>29</v>
      </c>
      <c r="F12" s="234"/>
      <c r="G12" s="235"/>
      <c r="H12" s="106" t="s">
        <v>146</v>
      </c>
      <c r="I12" s="106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06"/>
      <c r="B13" s="106" t="s">
        <v>149</v>
      </c>
      <c r="C13" s="106" t="s">
        <v>150</v>
      </c>
      <c r="D13" s="106"/>
      <c r="E13" s="78" t="s">
        <v>151</v>
      </c>
      <c r="F13" s="78" t="s">
        <v>152</v>
      </c>
      <c r="G13" s="78" t="s">
        <v>152</v>
      </c>
      <c r="H13" s="106" t="s">
        <v>153</v>
      </c>
      <c r="I13" s="106"/>
      <c r="J13" s="68" t="s">
        <v>154</v>
      </c>
      <c r="K13" s="56"/>
      <c r="L13" s="54"/>
      <c r="M13" s="54"/>
      <c r="N13" s="54"/>
    </row>
    <row r="14" spans="1:14" x14ac:dyDescent="0.25">
      <c r="A14" s="106"/>
      <c r="B14" s="106"/>
      <c r="C14" s="106"/>
      <c r="D14" s="106"/>
      <c r="E14" s="106" t="s">
        <v>153</v>
      </c>
      <c r="F14" s="106" t="s">
        <v>155</v>
      </c>
      <c r="G14" s="106" t="s">
        <v>156</v>
      </c>
      <c r="H14" s="106" t="s">
        <v>157</v>
      </c>
      <c r="I14" s="106"/>
      <c r="J14" s="68" t="s">
        <v>158</v>
      </c>
      <c r="K14" s="56"/>
      <c r="L14" s="54"/>
      <c r="M14" s="54"/>
      <c r="N14" s="54"/>
    </row>
    <row r="15" spans="1:14" x14ac:dyDescent="0.25">
      <c r="A15" s="106"/>
      <c r="B15" s="106"/>
      <c r="C15" s="106"/>
      <c r="D15" s="106"/>
      <c r="E15" s="106" t="s">
        <v>159</v>
      </c>
      <c r="F15" s="106" t="s">
        <v>160</v>
      </c>
      <c r="G15" s="106" t="s">
        <v>160</v>
      </c>
      <c r="H15" s="106"/>
      <c r="I15" s="106"/>
      <c r="J15" s="68" t="s">
        <v>161</v>
      </c>
      <c r="K15" s="56"/>
      <c r="L15" s="54"/>
      <c r="M15" s="54"/>
      <c r="N15" s="54"/>
    </row>
    <row r="16" spans="1:14" x14ac:dyDescent="0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69">
        <v>1</v>
      </c>
      <c r="B17" s="71" t="s">
        <v>162</v>
      </c>
      <c r="C17" s="72">
        <v>3</v>
      </c>
      <c r="D17" s="73">
        <v>1687.5</v>
      </c>
      <c r="E17" s="73"/>
      <c r="F17" s="73"/>
      <c r="G17" s="73"/>
      <c r="H17" s="73"/>
      <c r="I17" s="72">
        <f>D17*1.7</f>
        <v>2868.75</v>
      </c>
      <c r="J17" s="73">
        <v>130000</v>
      </c>
      <c r="K17" s="56"/>
      <c r="L17" s="54"/>
      <c r="M17" s="54"/>
      <c r="N17" s="54"/>
    </row>
    <row r="18" spans="1:14" ht="25.5" x14ac:dyDescent="0.25">
      <c r="A18" s="69">
        <v>2</v>
      </c>
      <c r="B18" s="71" t="s">
        <v>163</v>
      </c>
      <c r="C18" s="72">
        <v>27</v>
      </c>
      <c r="D18" s="73">
        <v>675</v>
      </c>
      <c r="E18" s="73"/>
      <c r="F18" s="73"/>
      <c r="G18" s="73"/>
      <c r="H18" s="73"/>
      <c r="I18" s="72">
        <f>D18*1.7</f>
        <v>1147.5</v>
      </c>
      <c r="J18" s="73">
        <v>753770</v>
      </c>
      <c r="K18" s="56"/>
      <c r="L18" s="56"/>
      <c r="M18" s="54"/>
      <c r="N18" s="54"/>
    </row>
    <row r="19" spans="1:14" x14ac:dyDescent="0.25">
      <c r="A19" s="69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69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69" t="s">
        <v>167</v>
      </c>
      <c r="D21" s="73">
        <f>+SUM(D17:D20)</f>
        <v>2362.5</v>
      </c>
      <c r="E21" s="69" t="s">
        <v>167</v>
      </c>
      <c r="F21" s="69" t="s">
        <v>167</v>
      </c>
      <c r="G21" s="69" t="s">
        <v>167</v>
      </c>
      <c r="H21" s="76" t="s">
        <v>167</v>
      </c>
      <c r="I21" s="69" t="s">
        <v>167</v>
      </c>
      <c r="J21" s="73">
        <f>+SUM(J17:J20)</f>
        <v>883770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78" t="s">
        <v>135</v>
      </c>
      <c r="B25" s="236" t="s">
        <v>169</v>
      </c>
      <c r="C25" s="237"/>
      <c r="D25" s="237"/>
      <c r="E25" s="237"/>
      <c r="F25" s="238"/>
      <c r="G25" s="78" t="s">
        <v>170</v>
      </c>
      <c r="H25" s="78" t="s">
        <v>171</v>
      </c>
      <c r="I25" s="7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06" t="s">
        <v>142</v>
      </c>
      <c r="B26" s="106"/>
      <c r="C26" s="79"/>
      <c r="D26" s="79"/>
      <c r="E26" s="79"/>
      <c r="F26" s="80"/>
      <c r="G26" s="106" t="s">
        <v>173</v>
      </c>
      <c r="H26" s="106" t="s">
        <v>174</v>
      </c>
      <c r="I26" s="106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06"/>
      <c r="B27" s="106"/>
      <c r="C27" s="79"/>
      <c r="D27" s="79"/>
      <c r="E27" s="79"/>
      <c r="F27" s="80"/>
      <c r="G27" s="106" t="s">
        <v>177</v>
      </c>
      <c r="H27" s="106" t="s">
        <v>178</v>
      </c>
      <c r="I27" s="106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78" t="s">
        <v>135</v>
      </c>
      <c r="B36" s="236" t="s">
        <v>169</v>
      </c>
      <c r="C36" s="237"/>
      <c r="D36" s="237"/>
      <c r="E36" s="237"/>
      <c r="F36" s="238"/>
      <c r="G36" s="78" t="s">
        <v>181</v>
      </c>
      <c r="H36" s="78" t="s">
        <v>171</v>
      </c>
      <c r="I36" s="7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06" t="s">
        <v>142</v>
      </c>
      <c r="B37" s="106"/>
      <c r="C37" s="79"/>
      <c r="D37" s="79"/>
      <c r="E37" s="79"/>
      <c r="F37" s="80"/>
      <c r="G37" s="106" t="s">
        <v>174</v>
      </c>
      <c r="H37" s="106" t="s">
        <v>183</v>
      </c>
      <c r="I37" s="106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06"/>
      <c r="B38" s="106"/>
      <c r="C38" s="79"/>
      <c r="D38" s="79"/>
      <c r="E38" s="79"/>
      <c r="F38" s="80"/>
      <c r="G38" s="106" t="s">
        <v>185</v>
      </c>
      <c r="H38" s="106" t="s">
        <v>186</v>
      </c>
      <c r="I38" s="106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7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7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06" t="s">
        <v>142</v>
      </c>
      <c r="B50" s="106"/>
      <c r="C50" s="107"/>
      <c r="D50" s="79"/>
      <c r="E50" s="79"/>
      <c r="F50" s="107"/>
      <c r="G50" s="107"/>
      <c r="H50" s="108"/>
      <c r="I50" s="106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06"/>
      <c r="B51" s="106"/>
      <c r="C51" s="107"/>
      <c r="D51" s="79"/>
      <c r="E51" s="79"/>
      <c r="F51" s="107"/>
      <c r="G51" s="107"/>
      <c r="H51" s="108"/>
      <c r="I51" s="106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69">
        <v>1</v>
      </c>
      <c r="B53" s="233">
        <v>2</v>
      </c>
      <c r="C53" s="234"/>
      <c r="D53" s="234"/>
      <c r="E53" s="234"/>
      <c r="F53" s="234"/>
      <c r="G53" s="234"/>
      <c r="H53" s="235"/>
      <c r="I53" s="69">
        <v>3</v>
      </c>
      <c r="J53" s="70">
        <v>4</v>
      </c>
      <c r="K53" s="56"/>
      <c r="L53" s="54"/>
      <c r="M53" s="54"/>
      <c r="N53" s="54"/>
    </row>
    <row r="54" spans="1:14" x14ac:dyDescent="0.25">
      <c r="A54" s="69">
        <v>1</v>
      </c>
      <c r="B54" s="90" t="s">
        <v>200</v>
      </c>
      <c r="C54" s="91"/>
      <c r="D54" s="92"/>
      <c r="E54" s="92"/>
      <c r="F54" s="91"/>
      <c r="G54" s="91"/>
      <c r="H54" s="93"/>
      <c r="I54" s="69" t="s">
        <v>167</v>
      </c>
      <c r="J54" s="73"/>
      <c r="K54" s="56"/>
      <c r="L54" s="54"/>
      <c r="M54" s="54"/>
      <c r="N54" s="54"/>
    </row>
    <row r="55" spans="1:14" x14ac:dyDescent="0.25">
      <c r="A55" s="78" t="s">
        <v>201</v>
      </c>
      <c r="B55" s="94" t="s">
        <v>29</v>
      </c>
      <c r="C55" s="107"/>
      <c r="D55" s="79"/>
      <c r="E55" s="79"/>
      <c r="F55" s="107"/>
      <c r="G55" s="107"/>
      <c r="H55" s="107"/>
      <c r="I55" s="7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07"/>
      <c r="D56" s="79"/>
      <c r="E56" s="79"/>
      <c r="F56" s="107"/>
      <c r="G56" s="107"/>
      <c r="H56" s="107"/>
      <c r="I56" s="73">
        <v>883770</v>
      </c>
      <c r="J56" s="73">
        <v>194429.4</v>
      </c>
      <c r="K56" s="56"/>
      <c r="L56" s="54"/>
      <c r="M56" s="54"/>
      <c r="N56" s="54"/>
    </row>
    <row r="57" spans="1:14" x14ac:dyDescent="0.25">
      <c r="A57" s="69" t="s">
        <v>203</v>
      </c>
      <c r="B57" s="90" t="s">
        <v>204</v>
      </c>
      <c r="C57" s="91"/>
      <c r="D57" s="92"/>
      <c r="E57" s="92"/>
      <c r="F57" s="91"/>
      <c r="G57" s="91"/>
      <c r="H57" s="93"/>
      <c r="I57" s="69"/>
      <c r="J57" s="73"/>
      <c r="K57" s="56"/>
      <c r="L57" s="54"/>
      <c r="M57" s="54"/>
      <c r="N57" s="54"/>
    </row>
    <row r="58" spans="1:14" x14ac:dyDescent="0.25">
      <c r="A58" s="78" t="s">
        <v>205</v>
      </c>
      <c r="B58" s="95" t="s">
        <v>206</v>
      </c>
      <c r="C58" s="96"/>
      <c r="D58" s="97"/>
      <c r="E58" s="97"/>
      <c r="F58" s="96"/>
      <c r="G58" s="96"/>
      <c r="H58" s="98"/>
      <c r="I58" s="78"/>
      <c r="J58" s="73"/>
      <c r="K58" s="56"/>
      <c r="L58" s="54"/>
      <c r="M58" s="54"/>
      <c r="N58" s="54"/>
    </row>
    <row r="59" spans="1:14" x14ac:dyDescent="0.25">
      <c r="A59" s="78">
        <v>2</v>
      </c>
      <c r="B59" s="95" t="s">
        <v>207</v>
      </c>
      <c r="C59" s="96"/>
      <c r="D59" s="97"/>
      <c r="E59" s="97"/>
      <c r="F59" s="96"/>
      <c r="G59" s="96"/>
      <c r="H59" s="98"/>
      <c r="I59" s="78" t="s">
        <v>167</v>
      </c>
      <c r="J59" s="73"/>
      <c r="K59" s="56">
        <f>39000+227845</f>
        <v>266845</v>
      </c>
      <c r="L59" s="54"/>
      <c r="M59" s="54"/>
      <c r="N59" s="54"/>
    </row>
    <row r="60" spans="1:14" x14ac:dyDescent="0.25">
      <c r="A60" s="78" t="s">
        <v>208</v>
      </c>
      <c r="B60" s="95" t="s">
        <v>29</v>
      </c>
      <c r="C60" s="96"/>
      <c r="D60" s="97"/>
      <c r="E60" s="97"/>
      <c r="F60" s="96"/>
      <c r="G60" s="96"/>
      <c r="H60" s="98"/>
      <c r="I60" s="78"/>
      <c r="J60" s="73"/>
      <c r="K60" s="56"/>
      <c r="L60" s="54"/>
      <c r="M60" s="54"/>
      <c r="N60" s="54"/>
    </row>
    <row r="61" spans="1:14" x14ac:dyDescent="0.25">
      <c r="A61" s="106"/>
      <c r="B61" s="94" t="s">
        <v>209</v>
      </c>
      <c r="C61" s="107"/>
      <c r="D61" s="79"/>
      <c r="E61" s="79"/>
      <c r="F61" s="107"/>
      <c r="G61" s="107"/>
      <c r="H61" s="108"/>
      <c r="I61" s="73">
        <v>883770</v>
      </c>
      <c r="J61" s="73">
        <v>25629.33</v>
      </c>
      <c r="K61" s="56"/>
      <c r="L61" s="54"/>
      <c r="M61" s="54"/>
      <c r="N61" s="54"/>
    </row>
    <row r="62" spans="1:14" x14ac:dyDescent="0.25">
      <c r="A62" s="78" t="s">
        <v>210</v>
      </c>
      <c r="B62" s="95" t="s">
        <v>211</v>
      </c>
      <c r="C62" s="96"/>
      <c r="D62" s="97"/>
      <c r="E62" s="97"/>
      <c r="F62" s="96"/>
      <c r="G62" s="96"/>
      <c r="H62" s="98"/>
      <c r="I62" s="73"/>
      <c r="J62" s="73"/>
      <c r="K62" s="56"/>
      <c r="L62" s="54"/>
      <c r="M62" s="54"/>
      <c r="N62" s="54"/>
    </row>
    <row r="63" spans="1:14" x14ac:dyDescent="0.25">
      <c r="A63" s="78" t="s">
        <v>212</v>
      </c>
      <c r="B63" s="95" t="s">
        <v>213</v>
      </c>
      <c r="C63" s="96"/>
      <c r="D63" s="97"/>
      <c r="E63" s="97"/>
      <c r="F63" s="96"/>
      <c r="G63" s="96"/>
      <c r="H63" s="98"/>
      <c r="I63" s="73">
        <v>883770</v>
      </c>
      <c r="J63" s="73">
        <v>1767.54</v>
      </c>
      <c r="K63" s="56"/>
      <c r="L63" s="54"/>
      <c r="M63" s="54"/>
      <c r="N63" s="54"/>
    </row>
    <row r="64" spans="1:14" x14ac:dyDescent="0.25">
      <c r="A64" s="78" t="s">
        <v>214</v>
      </c>
      <c r="B64" s="95" t="s">
        <v>215</v>
      </c>
      <c r="C64" s="96"/>
      <c r="D64" s="97"/>
      <c r="E64" s="97"/>
      <c r="F64" s="96"/>
      <c r="G64" s="96"/>
      <c r="H64" s="98"/>
      <c r="I64" s="73"/>
      <c r="J64" s="73"/>
      <c r="K64" s="56"/>
      <c r="L64" s="54"/>
      <c r="M64" s="54"/>
      <c r="N64" s="54"/>
    </row>
    <row r="65" spans="1:14" x14ac:dyDescent="0.25">
      <c r="A65" s="78" t="s">
        <v>216</v>
      </c>
      <c r="B65" s="95" t="s">
        <v>215</v>
      </c>
      <c r="C65" s="96"/>
      <c r="D65" s="97"/>
      <c r="E65" s="97"/>
      <c r="F65" s="96"/>
      <c r="G65" s="96"/>
      <c r="H65" s="98"/>
      <c r="I65" s="73"/>
      <c r="J65" s="73"/>
      <c r="K65" s="56"/>
      <c r="L65" s="54"/>
      <c r="M65" s="54"/>
      <c r="N65" s="54"/>
    </row>
    <row r="66" spans="1:14" x14ac:dyDescent="0.25">
      <c r="A66" s="78">
        <v>3</v>
      </c>
      <c r="B66" s="95" t="s">
        <v>217</v>
      </c>
      <c r="C66" s="96"/>
      <c r="D66" s="97"/>
      <c r="E66" s="97"/>
      <c r="F66" s="96"/>
      <c r="G66" s="96"/>
      <c r="H66" s="98"/>
      <c r="I66" s="73">
        <v>883770</v>
      </c>
      <c r="J66" s="73">
        <v>45072.27</v>
      </c>
      <c r="K66" s="56"/>
      <c r="L66" s="54"/>
      <c r="M66" s="54"/>
      <c r="N66" s="54"/>
    </row>
    <row r="67" spans="1:14" x14ac:dyDescent="0.25">
      <c r="A67" s="69"/>
      <c r="B67" s="69" t="s">
        <v>166</v>
      </c>
      <c r="C67" s="91"/>
      <c r="D67" s="92"/>
      <c r="E67" s="92"/>
      <c r="F67" s="91"/>
      <c r="G67" s="91"/>
      <c r="H67" s="93"/>
      <c r="I67" s="69" t="s">
        <v>167</v>
      </c>
      <c r="J67" s="73">
        <f>+ SUM(J54:J66)-53.54</f>
        <v>266845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01"/>
      <c r="C71" s="99"/>
      <c r="D71" s="59" t="s">
        <v>315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01"/>
      <c r="C73" s="99"/>
      <c r="D73" s="64"/>
      <c r="E73" s="103"/>
      <c r="F73" s="103"/>
      <c r="G73" s="103"/>
      <c r="H73" s="103"/>
      <c r="I73" s="103"/>
      <c r="J73" s="103"/>
      <c r="K73" s="56"/>
      <c r="L73" s="54"/>
      <c r="M73" s="54"/>
      <c r="N73" s="54"/>
    </row>
    <row r="74" spans="1:14" ht="15.75" x14ac:dyDescent="0.25">
      <c r="A74" s="100"/>
      <c r="B74" s="101"/>
      <c r="C74" s="104"/>
      <c r="D74" s="104"/>
      <c r="E74" s="104"/>
      <c r="F74" s="104"/>
      <c r="G74" s="55"/>
      <c r="H74" s="55"/>
      <c r="I74" s="55"/>
      <c r="J74" s="55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78" t="s">
        <v>135</v>
      </c>
      <c r="B77" s="236" t="s">
        <v>169</v>
      </c>
      <c r="C77" s="237"/>
      <c r="D77" s="237"/>
      <c r="E77" s="237"/>
      <c r="F77" s="238"/>
      <c r="G77" s="78" t="s">
        <v>171</v>
      </c>
      <c r="H77" s="78" t="s">
        <v>171</v>
      </c>
      <c r="I77" s="78" t="s">
        <v>223</v>
      </c>
      <c r="J77" s="78" t="s">
        <v>172</v>
      </c>
      <c r="K77" s="56"/>
      <c r="L77" s="54"/>
      <c r="M77" s="54"/>
      <c r="N77" s="54"/>
    </row>
    <row r="78" spans="1:14" x14ac:dyDescent="0.25">
      <c r="A78" s="106" t="s">
        <v>142</v>
      </c>
      <c r="B78" s="244"/>
      <c r="C78" s="245"/>
      <c r="D78" s="245"/>
      <c r="E78" s="245"/>
      <c r="F78" s="246"/>
      <c r="G78" s="106" t="s">
        <v>224</v>
      </c>
      <c r="H78" s="106" t="s">
        <v>225</v>
      </c>
      <c r="I78" s="106" t="s">
        <v>226</v>
      </c>
      <c r="J78" s="106" t="s">
        <v>176</v>
      </c>
      <c r="K78" s="56"/>
      <c r="L78" s="54"/>
      <c r="M78" s="54"/>
      <c r="N78" s="54"/>
    </row>
    <row r="79" spans="1:14" x14ac:dyDescent="0.25">
      <c r="A79" s="106"/>
      <c r="B79" s="244"/>
      <c r="C79" s="245"/>
      <c r="D79" s="245"/>
      <c r="E79" s="245"/>
      <c r="F79" s="246"/>
      <c r="G79" s="106"/>
      <c r="H79" s="106" t="s">
        <v>227</v>
      </c>
      <c r="I79" s="106" t="s">
        <v>179</v>
      </c>
      <c r="J79" s="106"/>
      <c r="K79" s="56"/>
      <c r="L79" s="54"/>
      <c r="M79" s="54"/>
      <c r="N79" s="54"/>
    </row>
    <row r="80" spans="1:14" x14ac:dyDescent="0.25">
      <c r="A80" s="69">
        <v>1</v>
      </c>
      <c r="B80" s="250">
        <v>2</v>
      </c>
      <c r="C80" s="251"/>
      <c r="D80" s="251"/>
      <c r="E80" s="251"/>
      <c r="F80" s="252"/>
      <c r="G80" s="69">
        <v>3</v>
      </c>
      <c r="H80" s="69">
        <v>4</v>
      </c>
      <c r="I80" s="69">
        <v>5</v>
      </c>
      <c r="J80" s="69">
        <v>6</v>
      </c>
      <c r="K80" s="56"/>
      <c r="L80" s="54"/>
      <c r="M80" s="54"/>
      <c r="N80" s="54"/>
    </row>
    <row r="81" spans="1:14" x14ac:dyDescent="0.25">
      <c r="A81" s="69">
        <v>1</v>
      </c>
      <c r="B81" s="247"/>
      <c r="C81" s="248"/>
      <c r="D81" s="248"/>
      <c r="E81" s="248"/>
      <c r="F81" s="249"/>
      <c r="G81" s="69"/>
      <c r="H81" s="69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69">
        <v>2</v>
      </c>
      <c r="B82" s="247"/>
      <c r="C82" s="248"/>
      <c r="D82" s="248"/>
      <c r="E82" s="248"/>
      <c r="F82" s="249"/>
      <c r="G82" s="69"/>
      <c r="H82" s="69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69">
        <v>3</v>
      </c>
      <c r="B83" s="247"/>
      <c r="C83" s="248"/>
      <c r="D83" s="248"/>
      <c r="E83" s="248"/>
      <c r="F83" s="249"/>
      <c r="G83" s="69"/>
      <c r="H83" s="69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69">
        <v>4</v>
      </c>
      <c r="B84" s="247"/>
      <c r="C84" s="248"/>
      <c r="D84" s="248"/>
      <c r="E84" s="248"/>
      <c r="F84" s="249"/>
      <c r="G84" s="69"/>
      <c r="H84" s="69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69" t="s">
        <v>167</v>
      </c>
      <c r="H85" s="69" t="s">
        <v>167</v>
      </c>
      <c r="I85" s="69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78" t="s">
        <v>135</v>
      </c>
      <c r="B89" s="236" t="s">
        <v>169</v>
      </c>
      <c r="C89" s="237"/>
      <c r="D89" s="237"/>
      <c r="E89" s="237"/>
      <c r="F89" s="237"/>
      <c r="G89" s="238"/>
      <c r="H89" s="78" t="s">
        <v>171</v>
      </c>
      <c r="I89" s="7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06" t="s">
        <v>142</v>
      </c>
      <c r="B90" s="106"/>
      <c r="C90" s="107"/>
      <c r="D90" s="107"/>
      <c r="E90" s="107"/>
      <c r="F90" s="107"/>
      <c r="G90" s="107"/>
      <c r="H90" s="106" t="s">
        <v>230</v>
      </c>
      <c r="I90" s="106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06"/>
      <c r="B91" s="106"/>
      <c r="C91" s="107"/>
      <c r="D91" s="107"/>
      <c r="E91" s="107"/>
      <c r="F91" s="107"/>
      <c r="G91" s="107"/>
      <c r="H91" s="106" t="s">
        <v>232</v>
      </c>
      <c r="I91" s="106" t="s">
        <v>179</v>
      </c>
      <c r="J91" s="68"/>
      <c r="K91" s="56"/>
      <c r="L91" s="54"/>
      <c r="M91" s="54"/>
      <c r="N91" s="54"/>
    </row>
    <row r="92" spans="1:14" x14ac:dyDescent="0.25">
      <c r="A92" s="69">
        <v>1</v>
      </c>
      <c r="B92" s="233">
        <v>2</v>
      </c>
      <c r="C92" s="234"/>
      <c r="D92" s="234"/>
      <c r="E92" s="234"/>
      <c r="F92" s="234"/>
      <c r="G92" s="235"/>
      <c r="H92" s="69">
        <v>3</v>
      </c>
      <c r="I92" s="69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01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7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78" t="s">
        <v>234</v>
      </c>
      <c r="I99" s="78" t="s">
        <v>235</v>
      </c>
      <c r="J99" s="78" t="s">
        <v>172</v>
      </c>
      <c r="K99" s="56"/>
      <c r="L99" s="54"/>
      <c r="M99" s="54"/>
      <c r="N99" s="54"/>
    </row>
    <row r="100" spans="1:14" x14ac:dyDescent="0.25">
      <c r="A100" s="106" t="s">
        <v>142</v>
      </c>
      <c r="B100" s="236"/>
      <c r="C100" s="237"/>
      <c r="D100" s="237"/>
      <c r="E100" s="237"/>
      <c r="F100" s="236" t="s">
        <v>236</v>
      </c>
      <c r="G100" s="238"/>
      <c r="H100" s="106" t="s">
        <v>237</v>
      </c>
      <c r="I100" s="106" t="s">
        <v>220</v>
      </c>
      <c r="J100" s="106" t="s">
        <v>238</v>
      </c>
      <c r="K100" s="56"/>
      <c r="L100" s="54"/>
      <c r="M100" s="54"/>
      <c r="N100" s="54"/>
    </row>
    <row r="101" spans="1:14" x14ac:dyDescent="0.25">
      <c r="A101" s="106"/>
      <c r="B101" s="236"/>
      <c r="C101" s="237"/>
      <c r="D101" s="237"/>
      <c r="E101" s="237"/>
      <c r="F101" s="236" t="s">
        <v>239</v>
      </c>
      <c r="G101" s="238"/>
      <c r="H101" s="106" t="s">
        <v>240</v>
      </c>
      <c r="I101" s="106"/>
      <c r="J101" s="106"/>
      <c r="K101" s="56"/>
      <c r="L101" s="54"/>
      <c r="M101" s="54"/>
      <c r="N101" s="54"/>
    </row>
    <row r="102" spans="1:14" x14ac:dyDescent="0.25">
      <c r="A102" s="69">
        <v>1</v>
      </c>
      <c r="B102" s="250">
        <v>2</v>
      </c>
      <c r="C102" s="251"/>
      <c r="D102" s="251"/>
      <c r="E102" s="251"/>
      <c r="F102" s="233">
        <v>3</v>
      </c>
      <c r="G102" s="235"/>
      <c r="H102" s="69">
        <v>4</v>
      </c>
      <c r="I102" s="69">
        <v>5</v>
      </c>
      <c r="J102" s="69">
        <v>6</v>
      </c>
      <c r="K102" s="56"/>
      <c r="L102" s="118"/>
      <c r="M102" s="54"/>
      <c r="N102" s="54"/>
    </row>
    <row r="103" spans="1:14" x14ac:dyDescent="0.25">
      <c r="A103" s="69">
        <v>1</v>
      </c>
      <c r="B103" s="112"/>
      <c r="C103" s="114"/>
      <c r="D103" s="114"/>
      <c r="E103" s="114"/>
      <c r="F103" s="115"/>
      <c r="G103" s="116"/>
      <c r="H103" s="84"/>
      <c r="I103" s="69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69">
        <v>2</v>
      </c>
      <c r="B104" s="112"/>
      <c r="C104" s="114"/>
      <c r="D104" s="114"/>
      <c r="E104" s="114"/>
      <c r="F104" s="115"/>
      <c r="G104" s="116"/>
      <c r="H104" s="84"/>
      <c r="I104" s="69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69">
        <v>3</v>
      </c>
      <c r="B105" s="112"/>
      <c r="C105" s="114"/>
      <c r="D105" s="114"/>
      <c r="E105" s="114"/>
      <c r="F105" s="115"/>
      <c r="G105" s="116"/>
      <c r="H105" s="84"/>
      <c r="I105" s="69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69">
        <v>4</v>
      </c>
      <c r="B106" s="112"/>
      <c r="C106" s="114"/>
      <c r="D106" s="114"/>
      <c r="E106" s="114"/>
      <c r="F106" s="115"/>
      <c r="G106" s="116"/>
      <c r="H106" s="84"/>
      <c r="I106" s="69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16"/>
      <c r="H107" s="69" t="s">
        <v>167</v>
      </c>
      <c r="I107" s="69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78" t="s">
        <v>135</v>
      </c>
      <c r="B111" s="236" t="s">
        <v>218</v>
      </c>
      <c r="C111" s="237"/>
      <c r="D111" s="237"/>
      <c r="E111" s="237"/>
      <c r="F111" s="237"/>
      <c r="G111" s="238"/>
      <c r="H111" s="78" t="s">
        <v>171</v>
      </c>
      <c r="I111" s="7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06" t="s">
        <v>142</v>
      </c>
      <c r="B112" s="106"/>
      <c r="C112" s="107"/>
      <c r="D112" s="107"/>
      <c r="E112" s="107"/>
      <c r="F112" s="107"/>
      <c r="G112" s="107"/>
      <c r="H112" s="106"/>
      <c r="I112" s="106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06"/>
      <c r="B113" s="106"/>
      <c r="C113" s="107"/>
      <c r="D113" s="107"/>
      <c r="E113" s="107"/>
      <c r="F113" s="107"/>
      <c r="G113" s="107"/>
      <c r="H113" s="106"/>
      <c r="I113" s="106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69">
        <v>1</v>
      </c>
      <c r="B114" s="233">
        <v>2</v>
      </c>
      <c r="C114" s="234"/>
      <c r="D114" s="234"/>
      <c r="E114" s="234"/>
      <c r="F114" s="234"/>
      <c r="G114" s="235"/>
      <c r="H114" s="69">
        <v>3</v>
      </c>
      <c r="I114" s="69">
        <v>4</v>
      </c>
      <c r="J114" s="70">
        <v>5</v>
      </c>
      <c r="K114" s="56"/>
      <c r="L114" s="54"/>
      <c r="M114" s="54"/>
      <c r="N114" s="54"/>
    </row>
    <row r="115" spans="1:14" x14ac:dyDescent="0.25">
      <c r="A115" s="69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69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69"/>
      <c r="B117" s="112" t="s">
        <v>166</v>
      </c>
      <c r="C117" s="114"/>
      <c r="D117" s="114"/>
      <c r="E117" s="114"/>
      <c r="F117" s="114"/>
      <c r="G117" s="114"/>
      <c r="H117" s="69" t="s">
        <v>167</v>
      </c>
      <c r="I117" s="69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78" t="s">
        <v>135</v>
      </c>
      <c r="B121" s="236" t="s">
        <v>169</v>
      </c>
      <c r="C121" s="237"/>
      <c r="D121" s="237"/>
      <c r="E121" s="237"/>
      <c r="F121" s="237"/>
      <c r="G121" s="238"/>
      <c r="H121" s="78" t="s">
        <v>247</v>
      </c>
      <c r="I121" s="7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06" t="s">
        <v>142</v>
      </c>
      <c r="B122" s="106"/>
      <c r="C122" s="107"/>
      <c r="D122" s="107"/>
      <c r="E122" s="107"/>
      <c r="F122" s="107"/>
      <c r="G122" s="107"/>
      <c r="H122" s="106"/>
      <c r="I122" s="106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06"/>
      <c r="B123" s="106"/>
      <c r="C123" s="107"/>
      <c r="D123" s="107"/>
      <c r="E123" s="107"/>
      <c r="F123" s="107"/>
      <c r="G123" s="107"/>
      <c r="H123" s="106"/>
      <c r="I123" s="106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69">
        <v>1</v>
      </c>
      <c r="B124" s="233">
        <v>2</v>
      </c>
      <c r="C124" s="234"/>
      <c r="D124" s="234"/>
      <c r="E124" s="234"/>
      <c r="F124" s="234"/>
      <c r="G124" s="235"/>
      <c r="H124" s="69">
        <v>3</v>
      </c>
      <c r="I124" s="69">
        <v>4</v>
      </c>
      <c r="J124" s="70">
        <v>5</v>
      </c>
      <c r="K124" s="56"/>
      <c r="L124" s="54"/>
      <c r="M124" s="54"/>
      <c r="N124" s="54"/>
    </row>
    <row r="125" spans="1:14" x14ac:dyDescent="0.25">
      <c r="A125" s="69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69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69"/>
      <c r="B127" s="112" t="s">
        <v>166</v>
      </c>
      <c r="C127" s="114"/>
      <c r="D127" s="114"/>
      <c r="E127" s="114"/>
      <c r="F127" s="114"/>
      <c r="G127" s="114"/>
      <c r="H127" s="69" t="s">
        <v>167</v>
      </c>
      <c r="I127" s="69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7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7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06" t="s">
        <v>142</v>
      </c>
      <c r="B132" s="106"/>
      <c r="C132" s="107"/>
      <c r="D132" s="107"/>
      <c r="E132" s="107"/>
      <c r="F132" s="107"/>
      <c r="G132" s="107"/>
      <c r="H132" s="120"/>
      <c r="I132" s="106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06"/>
      <c r="B133" s="106"/>
      <c r="C133" s="107"/>
      <c r="D133" s="107"/>
      <c r="E133" s="107"/>
      <c r="F133" s="107"/>
      <c r="G133" s="107"/>
      <c r="H133" s="121"/>
      <c r="I133" s="106"/>
      <c r="J133" s="68"/>
      <c r="K133" s="56"/>
      <c r="L133" s="54"/>
      <c r="M133" s="54"/>
      <c r="N133" s="54"/>
    </row>
    <row r="134" spans="1:14" x14ac:dyDescent="0.25">
      <c r="A134" s="69">
        <v>1</v>
      </c>
      <c r="B134" s="233">
        <v>2</v>
      </c>
      <c r="C134" s="234"/>
      <c r="D134" s="234"/>
      <c r="E134" s="234"/>
      <c r="F134" s="234"/>
      <c r="G134" s="234"/>
      <c r="H134" s="235"/>
      <c r="I134" s="69">
        <v>3</v>
      </c>
      <c r="J134" s="70">
        <v>4</v>
      </c>
      <c r="K134" s="56"/>
      <c r="L134" s="54"/>
      <c r="M134" s="54"/>
      <c r="N134" s="54"/>
    </row>
    <row r="135" spans="1:14" x14ac:dyDescent="0.25">
      <c r="A135" s="69">
        <v>1</v>
      </c>
      <c r="B135" s="112"/>
      <c r="C135" s="114"/>
      <c r="D135" s="114"/>
      <c r="E135" s="114"/>
      <c r="F135" s="114"/>
      <c r="G135" s="114"/>
      <c r="H135" s="114"/>
      <c r="I135" s="119">
        <v>0</v>
      </c>
      <c r="J135" s="84">
        <v>0</v>
      </c>
      <c r="K135" s="56"/>
      <c r="L135" s="54"/>
      <c r="M135" s="54"/>
      <c r="N135" s="54"/>
    </row>
    <row r="136" spans="1:14" x14ac:dyDescent="0.25">
      <c r="A136" s="69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69"/>
      <c r="B137" s="112" t="s">
        <v>166</v>
      </c>
      <c r="C137" s="114"/>
      <c r="D137" s="114"/>
      <c r="E137" s="114"/>
      <c r="F137" s="114"/>
      <c r="G137" s="114"/>
      <c r="H137" s="114"/>
      <c r="I137" s="69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288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78" t="s">
        <v>135</v>
      </c>
      <c r="B141" s="236" t="s">
        <v>169</v>
      </c>
      <c r="C141" s="237"/>
      <c r="D141" s="237"/>
      <c r="E141" s="237"/>
      <c r="F141" s="237"/>
      <c r="G141" s="238"/>
      <c r="H141" s="78" t="s">
        <v>171</v>
      </c>
      <c r="I141" s="78" t="s">
        <v>255</v>
      </c>
      <c r="J141" s="78" t="s">
        <v>172</v>
      </c>
    </row>
    <row r="142" spans="1:14" x14ac:dyDescent="0.25">
      <c r="A142" s="106" t="s">
        <v>142</v>
      </c>
      <c r="B142" s="106"/>
      <c r="C142" s="107"/>
      <c r="D142" s="107"/>
      <c r="E142" s="107"/>
      <c r="F142" s="107"/>
      <c r="G142" s="107"/>
      <c r="H142" s="106"/>
      <c r="I142" s="106" t="s">
        <v>256</v>
      </c>
      <c r="J142" s="106" t="s">
        <v>219</v>
      </c>
    </row>
    <row r="143" spans="1:14" x14ac:dyDescent="0.25">
      <c r="A143" s="106"/>
      <c r="B143" s="106"/>
      <c r="C143" s="107"/>
      <c r="D143" s="107"/>
      <c r="E143" s="107"/>
      <c r="F143" s="107"/>
      <c r="G143" s="107"/>
      <c r="H143" s="106"/>
      <c r="I143" s="106" t="s">
        <v>179</v>
      </c>
      <c r="J143" s="106"/>
    </row>
    <row r="144" spans="1:14" x14ac:dyDescent="0.25">
      <c r="A144" s="69">
        <v>1</v>
      </c>
      <c r="B144" s="233">
        <v>2</v>
      </c>
      <c r="C144" s="234"/>
      <c r="D144" s="234"/>
      <c r="E144" s="234"/>
      <c r="F144" s="234"/>
      <c r="G144" s="235"/>
      <c r="H144" s="69">
        <v>3</v>
      </c>
      <c r="I144" s="69">
        <v>4</v>
      </c>
      <c r="J144" s="69">
        <v>5</v>
      </c>
    </row>
    <row r="145" spans="1:10" x14ac:dyDescent="0.25">
      <c r="A145" s="69">
        <v>1</v>
      </c>
      <c r="B145" s="109" t="s">
        <v>387</v>
      </c>
      <c r="C145" s="111"/>
      <c r="D145" s="111"/>
      <c r="E145" s="111"/>
      <c r="F145" s="111"/>
      <c r="G145" s="111"/>
      <c r="H145" s="84">
        <v>1</v>
      </c>
      <c r="I145" s="84">
        <v>198885</v>
      </c>
      <c r="J145" s="84">
        <v>198885</v>
      </c>
    </row>
    <row r="146" spans="1:10" x14ac:dyDescent="0.25">
      <c r="A146" s="69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/>
    </row>
    <row r="147" spans="1:10" x14ac:dyDescent="0.25">
      <c r="A147" s="69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ref="J147:J150" si="0">SUM(H147*I147)</f>
        <v>0</v>
      </c>
    </row>
    <row r="148" spans="1:10" x14ac:dyDescent="0.25">
      <c r="A148" s="69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69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69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69"/>
      <c r="B151" s="112" t="s">
        <v>166</v>
      </c>
      <c r="C151" s="114"/>
      <c r="D151" s="114"/>
      <c r="E151" s="114"/>
      <c r="F151" s="114"/>
      <c r="G151" s="114"/>
      <c r="H151" s="69" t="s">
        <v>167</v>
      </c>
      <c r="I151" s="69" t="s">
        <v>167</v>
      </c>
      <c r="J151" s="84">
        <f>J145+J146+J147+J148+J149+J150</f>
        <v>198885</v>
      </c>
    </row>
  </sheetData>
  <mergeCells count="58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E7:J8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B92:G92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A119:J119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11:G111"/>
    <mergeCell ref="B114:G114"/>
    <mergeCell ref="B141:G141"/>
    <mergeCell ref="B144:G144"/>
    <mergeCell ref="B121:G121"/>
    <mergeCell ref="B124:G124"/>
    <mergeCell ref="A129:J129"/>
    <mergeCell ref="B131:H131"/>
    <mergeCell ref="B134:H134"/>
    <mergeCell ref="A139:J139"/>
  </mergeCells>
  <pageMargins left="0.7" right="0.7" top="0.75" bottom="0.75" header="0.3" footer="0.3"/>
  <pageSetup paperSize="9" scale="54" fitToHeight="0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  <pageSetUpPr fitToPage="1"/>
  </sheetPr>
  <dimension ref="A1:N151"/>
  <sheetViews>
    <sheetView view="pageBreakPreview" topLeftCell="A55" zoomScaleSheetLayoutView="100" workbookViewId="0">
      <selection activeCell="K64" sqref="K64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314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340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60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78" t="s">
        <v>135</v>
      </c>
      <c r="B11" s="78" t="s">
        <v>136</v>
      </c>
      <c r="C11" s="78" t="s">
        <v>137</v>
      </c>
      <c r="D11" s="233" t="s">
        <v>138</v>
      </c>
      <c r="E11" s="234"/>
      <c r="F11" s="234"/>
      <c r="G11" s="235"/>
      <c r="H11" s="78" t="s">
        <v>139</v>
      </c>
      <c r="I11" s="7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06" t="s">
        <v>142</v>
      </c>
      <c r="B12" s="106" t="s">
        <v>143</v>
      </c>
      <c r="C12" s="106" t="s">
        <v>144</v>
      </c>
      <c r="D12" s="78" t="s">
        <v>145</v>
      </c>
      <c r="E12" s="233" t="s">
        <v>29</v>
      </c>
      <c r="F12" s="234"/>
      <c r="G12" s="235"/>
      <c r="H12" s="106" t="s">
        <v>146</v>
      </c>
      <c r="I12" s="106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06"/>
      <c r="B13" s="106" t="s">
        <v>149</v>
      </c>
      <c r="C13" s="106" t="s">
        <v>150</v>
      </c>
      <c r="D13" s="106"/>
      <c r="E13" s="78" t="s">
        <v>151</v>
      </c>
      <c r="F13" s="78" t="s">
        <v>152</v>
      </c>
      <c r="G13" s="78" t="s">
        <v>152</v>
      </c>
      <c r="H13" s="106" t="s">
        <v>153</v>
      </c>
      <c r="I13" s="106"/>
      <c r="J13" s="68" t="s">
        <v>154</v>
      </c>
      <c r="K13" s="56"/>
      <c r="L13" s="54"/>
      <c r="M13" s="54"/>
      <c r="N13" s="54"/>
    </row>
    <row r="14" spans="1:14" x14ac:dyDescent="0.25">
      <c r="A14" s="106"/>
      <c r="B14" s="106"/>
      <c r="C14" s="106"/>
      <c r="D14" s="106"/>
      <c r="E14" s="106" t="s">
        <v>153</v>
      </c>
      <c r="F14" s="106" t="s">
        <v>155</v>
      </c>
      <c r="G14" s="106" t="s">
        <v>156</v>
      </c>
      <c r="H14" s="106" t="s">
        <v>157</v>
      </c>
      <c r="I14" s="106"/>
      <c r="J14" s="68" t="s">
        <v>158</v>
      </c>
      <c r="K14" s="56"/>
      <c r="L14" s="54"/>
      <c r="M14" s="54"/>
      <c r="N14" s="54"/>
    </row>
    <row r="15" spans="1:14" x14ac:dyDescent="0.25">
      <c r="A15" s="106"/>
      <c r="B15" s="106"/>
      <c r="C15" s="106"/>
      <c r="D15" s="106"/>
      <c r="E15" s="106" t="s">
        <v>159</v>
      </c>
      <c r="F15" s="106" t="s">
        <v>160</v>
      </c>
      <c r="G15" s="106" t="s">
        <v>160</v>
      </c>
      <c r="H15" s="106"/>
      <c r="I15" s="106"/>
      <c r="J15" s="68" t="s">
        <v>161</v>
      </c>
      <c r="K15" s="56"/>
      <c r="L15" s="54"/>
      <c r="M15" s="54"/>
      <c r="N15" s="54"/>
    </row>
    <row r="16" spans="1:14" x14ac:dyDescent="0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69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69">
        <v>2</v>
      </c>
      <c r="B18" s="71" t="s">
        <v>163</v>
      </c>
      <c r="C18" s="72">
        <v>33</v>
      </c>
      <c r="D18" s="73">
        <v>2539.04</v>
      </c>
      <c r="E18" s="73">
        <v>1000</v>
      </c>
      <c r="F18" s="73"/>
      <c r="G18" s="73"/>
      <c r="H18" s="73"/>
      <c r="I18" s="72">
        <v>1493.53</v>
      </c>
      <c r="J18" s="73">
        <v>1005460</v>
      </c>
      <c r="K18" s="56">
        <f>30000+975460</f>
        <v>1005460</v>
      </c>
      <c r="L18" s="56"/>
      <c r="M18" s="54"/>
      <c r="N18" s="54"/>
    </row>
    <row r="19" spans="1:14" x14ac:dyDescent="0.25">
      <c r="A19" s="69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69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69" t="s">
        <v>167</v>
      </c>
      <c r="D21" s="73">
        <f>+SUM(D17:D20)</f>
        <v>2539.04</v>
      </c>
      <c r="E21" s="69" t="s">
        <v>167</v>
      </c>
      <c r="F21" s="69" t="s">
        <v>167</v>
      </c>
      <c r="G21" s="69" t="s">
        <v>167</v>
      </c>
      <c r="H21" s="76" t="s">
        <v>167</v>
      </c>
      <c r="I21" s="69" t="s">
        <v>167</v>
      </c>
      <c r="J21" s="73">
        <f>+SUM(J17:J20)</f>
        <v>1005460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78" t="s">
        <v>135</v>
      </c>
      <c r="B25" s="236" t="s">
        <v>169</v>
      </c>
      <c r="C25" s="237"/>
      <c r="D25" s="237"/>
      <c r="E25" s="237"/>
      <c r="F25" s="238"/>
      <c r="G25" s="78" t="s">
        <v>170</v>
      </c>
      <c r="H25" s="78" t="s">
        <v>171</v>
      </c>
      <c r="I25" s="7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06" t="s">
        <v>142</v>
      </c>
      <c r="B26" s="106"/>
      <c r="C26" s="79"/>
      <c r="D26" s="79"/>
      <c r="E26" s="79"/>
      <c r="F26" s="80"/>
      <c r="G26" s="106" t="s">
        <v>173</v>
      </c>
      <c r="H26" s="106" t="s">
        <v>174</v>
      </c>
      <c r="I26" s="106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06"/>
      <c r="B27" s="106"/>
      <c r="C27" s="79"/>
      <c r="D27" s="79"/>
      <c r="E27" s="79"/>
      <c r="F27" s="80"/>
      <c r="G27" s="106" t="s">
        <v>177</v>
      </c>
      <c r="H27" s="106" t="s">
        <v>178</v>
      </c>
      <c r="I27" s="106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78" t="s">
        <v>135</v>
      </c>
      <c r="B36" s="236" t="s">
        <v>169</v>
      </c>
      <c r="C36" s="237"/>
      <c r="D36" s="237"/>
      <c r="E36" s="237"/>
      <c r="F36" s="238"/>
      <c r="G36" s="78" t="s">
        <v>181</v>
      </c>
      <c r="H36" s="78" t="s">
        <v>171</v>
      </c>
      <c r="I36" s="7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06" t="s">
        <v>142</v>
      </c>
      <c r="B37" s="106"/>
      <c r="C37" s="79"/>
      <c r="D37" s="79"/>
      <c r="E37" s="79"/>
      <c r="F37" s="80"/>
      <c r="G37" s="106" t="s">
        <v>174</v>
      </c>
      <c r="H37" s="106" t="s">
        <v>183</v>
      </c>
      <c r="I37" s="106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06"/>
      <c r="B38" s="106"/>
      <c r="C38" s="79"/>
      <c r="D38" s="79"/>
      <c r="E38" s="79"/>
      <c r="F38" s="80"/>
      <c r="G38" s="106" t="s">
        <v>185</v>
      </c>
      <c r="H38" s="106" t="s">
        <v>186</v>
      </c>
      <c r="I38" s="106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7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7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06" t="s">
        <v>142</v>
      </c>
      <c r="B50" s="106"/>
      <c r="C50" s="107"/>
      <c r="D50" s="79"/>
      <c r="E50" s="79"/>
      <c r="F50" s="107"/>
      <c r="G50" s="107"/>
      <c r="H50" s="108"/>
      <c r="I50" s="106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06"/>
      <c r="B51" s="106"/>
      <c r="C51" s="107"/>
      <c r="D51" s="79"/>
      <c r="E51" s="79"/>
      <c r="F51" s="107"/>
      <c r="G51" s="107"/>
      <c r="H51" s="108"/>
      <c r="I51" s="106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69">
        <v>1</v>
      </c>
      <c r="B53" s="233">
        <v>2</v>
      </c>
      <c r="C53" s="234"/>
      <c r="D53" s="234"/>
      <c r="E53" s="234"/>
      <c r="F53" s="234"/>
      <c r="G53" s="234"/>
      <c r="H53" s="235"/>
      <c r="I53" s="69">
        <v>3</v>
      </c>
      <c r="J53" s="70">
        <v>4</v>
      </c>
      <c r="K53" s="56"/>
      <c r="L53" s="54"/>
      <c r="M53" s="54"/>
      <c r="N53" s="54"/>
    </row>
    <row r="54" spans="1:14" x14ac:dyDescent="0.25">
      <c r="A54" s="69">
        <v>1</v>
      </c>
      <c r="B54" s="90" t="s">
        <v>200</v>
      </c>
      <c r="C54" s="91"/>
      <c r="D54" s="92"/>
      <c r="E54" s="92"/>
      <c r="F54" s="91"/>
      <c r="G54" s="91"/>
      <c r="H54" s="93"/>
      <c r="I54" s="69" t="s">
        <v>167</v>
      </c>
      <c r="J54" s="73"/>
      <c r="K54" s="56"/>
      <c r="L54" s="54"/>
      <c r="M54" s="54"/>
      <c r="N54" s="54"/>
    </row>
    <row r="55" spans="1:14" x14ac:dyDescent="0.25">
      <c r="A55" s="78" t="s">
        <v>201</v>
      </c>
      <c r="B55" s="94" t="s">
        <v>29</v>
      </c>
      <c r="C55" s="107"/>
      <c r="D55" s="79"/>
      <c r="E55" s="79"/>
      <c r="F55" s="107"/>
      <c r="G55" s="107"/>
      <c r="H55" s="107"/>
      <c r="I55" s="7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07"/>
      <c r="D56" s="79"/>
      <c r="E56" s="79"/>
      <c r="F56" s="107"/>
      <c r="G56" s="107"/>
      <c r="H56" s="107"/>
      <c r="I56" s="73">
        <v>1005460</v>
      </c>
      <c r="J56" s="73">
        <v>221201.2</v>
      </c>
      <c r="K56" s="56"/>
      <c r="L56" s="54"/>
      <c r="M56" s="54"/>
      <c r="N56" s="54"/>
    </row>
    <row r="57" spans="1:14" x14ac:dyDescent="0.25">
      <c r="A57" s="69" t="s">
        <v>203</v>
      </c>
      <c r="B57" s="90" t="s">
        <v>204</v>
      </c>
      <c r="C57" s="91"/>
      <c r="D57" s="92"/>
      <c r="E57" s="92"/>
      <c r="F57" s="91"/>
      <c r="G57" s="91"/>
      <c r="H57" s="93"/>
      <c r="I57" s="69"/>
      <c r="J57" s="73"/>
      <c r="K57" s="56"/>
      <c r="L57" s="54"/>
      <c r="M57" s="54"/>
      <c r="N57" s="54"/>
    </row>
    <row r="58" spans="1:14" x14ac:dyDescent="0.25">
      <c r="A58" s="78" t="s">
        <v>205</v>
      </c>
      <c r="B58" s="95" t="s">
        <v>206</v>
      </c>
      <c r="C58" s="96"/>
      <c r="D58" s="97"/>
      <c r="E58" s="97"/>
      <c r="F58" s="96"/>
      <c r="G58" s="96"/>
      <c r="H58" s="98"/>
      <c r="I58" s="78"/>
      <c r="J58" s="73"/>
      <c r="K58" s="56"/>
      <c r="L58" s="54"/>
      <c r="M58" s="54"/>
      <c r="N58" s="54"/>
    </row>
    <row r="59" spans="1:14" x14ac:dyDescent="0.25">
      <c r="A59" s="78">
        <v>2</v>
      </c>
      <c r="B59" s="95" t="s">
        <v>207</v>
      </c>
      <c r="C59" s="96"/>
      <c r="D59" s="97"/>
      <c r="E59" s="97"/>
      <c r="F59" s="96"/>
      <c r="G59" s="96"/>
      <c r="H59" s="98"/>
      <c r="I59" s="78" t="s">
        <v>167</v>
      </c>
      <c r="J59" s="73"/>
      <c r="K59" s="56"/>
      <c r="L59" s="54"/>
      <c r="M59" s="54"/>
      <c r="N59" s="54"/>
    </row>
    <row r="60" spans="1:14" x14ac:dyDescent="0.25">
      <c r="A60" s="78" t="s">
        <v>208</v>
      </c>
      <c r="B60" s="95" t="s">
        <v>29</v>
      </c>
      <c r="C60" s="96"/>
      <c r="D60" s="97"/>
      <c r="E60" s="97"/>
      <c r="F60" s="96"/>
      <c r="G60" s="96"/>
      <c r="H60" s="98"/>
      <c r="I60" s="78"/>
      <c r="J60" s="73"/>
      <c r="K60" s="56"/>
      <c r="L60" s="54"/>
      <c r="M60" s="54"/>
      <c r="N60" s="54"/>
    </row>
    <row r="61" spans="1:14" x14ac:dyDescent="0.25">
      <c r="A61" s="106"/>
      <c r="B61" s="94" t="s">
        <v>209</v>
      </c>
      <c r="C61" s="107"/>
      <c r="D61" s="79"/>
      <c r="E61" s="79"/>
      <c r="F61" s="107"/>
      <c r="G61" s="107"/>
      <c r="H61" s="108"/>
      <c r="I61" s="73">
        <v>1005460</v>
      </c>
      <c r="J61" s="73">
        <v>2915.83</v>
      </c>
      <c r="K61" s="56"/>
      <c r="L61" s="54"/>
      <c r="M61" s="54"/>
      <c r="N61" s="54"/>
    </row>
    <row r="62" spans="1:14" x14ac:dyDescent="0.25">
      <c r="A62" s="78" t="s">
        <v>210</v>
      </c>
      <c r="B62" s="95" t="s">
        <v>211</v>
      </c>
      <c r="C62" s="96"/>
      <c r="D62" s="97"/>
      <c r="E62" s="97"/>
      <c r="F62" s="96"/>
      <c r="G62" s="96"/>
      <c r="H62" s="98"/>
      <c r="I62" s="73"/>
      <c r="J62" s="73"/>
      <c r="K62" s="56"/>
      <c r="L62" s="54"/>
      <c r="M62" s="54"/>
      <c r="N62" s="54"/>
    </row>
    <row r="63" spans="1:14" x14ac:dyDescent="0.25">
      <c r="A63" s="78" t="s">
        <v>212</v>
      </c>
      <c r="B63" s="95" t="s">
        <v>213</v>
      </c>
      <c r="C63" s="96"/>
      <c r="D63" s="97"/>
      <c r="E63" s="97"/>
      <c r="F63" s="96"/>
      <c r="G63" s="96"/>
      <c r="H63" s="98"/>
      <c r="I63" s="73">
        <v>1005460</v>
      </c>
      <c r="J63" s="73">
        <v>2010.92</v>
      </c>
      <c r="K63" s="56">
        <f>9000+294650</f>
        <v>303650</v>
      </c>
      <c r="L63" s="54"/>
      <c r="M63" s="54"/>
      <c r="N63" s="54"/>
    </row>
    <row r="64" spans="1:14" x14ac:dyDescent="0.25">
      <c r="A64" s="78" t="s">
        <v>214</v>
      </c>
      <c r="B64" s="95" t="s">
        <v>215</v>
      </c>
      <c r="C64" s="96"/>
      <c r="D64" s="97"/>
      <c r="E64" s="97"/>
      <c r="F64" s="96"/>
      <c r="G64" s="96"/>
      <c r="H64" s="98"/>
      <c r="I64" s="73"/>
      <c r="J64" s="73"/>
      <c r="K64" s="56"/>
      <c r="L64" s="54"/>
      <c r="M64" s="54"/>
      <c r="N64" s="54"/>
    </row>
    <row r="65" spans="1:14" x14ac:dyDescent="0.25">
      <c r="A65" s="78" t="s">
        <v>216</v>
      </c>
      <c r="B65" s="95" t="s">
        <v>215</v>
      </c>
      <c r="C65" s="96"/>
      <c r="D65" s="97"/>
      <c r="E65" s="97"/>
      <c r="F65" s="96"/>
      <c r="G65" s="96"/>
      <c r="H65" s="98"/>
      <c r="I65" s="73"/>
      <c r="J65" s="73"/>
      <c r="K65" s="56"/>
      <c r="L65" s="54"/>
      <c r="M65" s="54"/>
      <c r="N65" s="54"/>
    </row>
    <row r="66" spans="1:14" x14ac:dyDescent="0.25">
      <c r="A66" s="78">
        <v>3</v>
      </c>
      <c r="B66" s="95" t="s">
        <v>217</v>
      </c>
      <c r="C66" s="96"/>
      <c r="D66" s="97"/>
      <c r="E66" s="97"/>
      <c r="F66" s="96"/>
      <c r="G66" s="96"/>
      <c r="H66" s="98"/>
      <c r="I66" s="73">
        <v>1005460</v>
      </c>
      <c r="J66" s="73">
        <v>51278.46</v>
      </c>
      <c r="K66" s="56"/>
      <c r="L66" s="54"/>
      <c r="M66" s="54"/>
      <c r="N66" s="54"/>
    </row>
    <row r="67" spans="1:14" x14ac:dyDescent="0.25">
      <c r="A67" s="69"/>
      <c r="B67" s="69" t="s">
        <v>166</v>
      </c>
      <c r="C67" s="91"/>
      <c r="D67" s="92"/>
      <c r="E67" s="92"/>
      <c r="F67" s="91"/>
      <c r="G67" s="91"/>
      <c r="H67" s="93"/>
      <c r="I67" s="69" t="s">
        <v>167</v>
      </c>
      <c r="J67" s="73">
        <f>+ SUM(J54:J66)+26243.59</f>
        <v>303650.00000000006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01"/>
      <c r="C71" s="99"/>
      <c r="D71" s="59" t="s">
        <v>314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01"/>
      <c r="C73" s="99"/>
      <c r="D73" s="242" t="s">
        <v>340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53.25" customHeight="1" x14ac:dyDescent="0.25">
      <c r="A74" s="100"/>
      <c r="B74" s="101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78" t="s">
        <v>135</v>
      </c>
      <c r="B77" s="236" t="s">
        <v>169</v>
      </c>
      <c r="C77" s="237"/>
      <c r="D77" s="237"/>
      <c r="E77" s="237"/>
      <c r="F77" s="238"/>
      <c r="G77" s="78" t="s">
        <v>171</v>
      </c>
      <c r="H77" s="78" t="s">
        <v>171</v>
      </c>
      <c r="I77" s="78" t="s">
        <v>223</v>
      </c>
      <c r="J77" s="78" t="s">
        <v>172</v>
      </c>
      <c r="K77" s="56"/>
      <c r="L77" s="54"/>
      <c r="M77" s="54"/>
      <c r="N77" s="54"/>
    </row>
    <row r="78" spans="1:14" x14ac:dyDescent="0.25">
      <c r="A78" s="106" t="s">
        <v>142</v>
      </c>
      <c r="B78" s="244"/>
      <c r="C78" s="245"/>
      <c r="D78" s="245"/>
      <c r="E78" s="245"/>
      <c r="F78" s="246"/>
      <c r="G78" s="106" t="s">
        <v>224</v>
      </c>
      <c r="H78" s="106" t="s">
        <v>225</v>
      </c>
      <c r="I78" s="106" t="s">
        <v>226</v>
      </c>
      <c r="J78" s="106" t="s">
        <v>176</v>
      </c>
      <c r="K78" s="56"/>
      <c r="L78" s="54"/>
      <c r="M78" s="54"/>
      <c r="N78" s="54"/>
    </row>
    <row r="79" spans="1:14" x14ac:dyDescent="0.25">
      <c r="A79" s="106"/>
      <c r="B79" s="244"/>
      <c r="C79" s="245"/>
      <c r="D79" s="245"/>
      <c r="E79" s="245"/>
      <c r="F79" s="246"/>
      <c r="G79" s="106"/>
      <c r="H79" s="106" t="s">
        <v>227</v>
      </c>
      <c r="I79" s="106" t="s">
        <v>179</v>
      </c>
      <c r="J79" s="106"/>
      <c r="K79" s="56"/>
      <c r="L79" s="54"/>
      <c r="M79" s="54"/>
      <c r="N79" s="54"/>
    </row>
    <row r="80" spans="1:14" x14ac:dyDescent="0.25">
      <c r="A80" s="69">
        <v>1</v>
      </c>
      <c r="B80" s="250">
        <v>2</v>
      </c>
      <c r="C80" s="251"/>
      <c r="D80" s="251"/>
      <c r="E80" s="251"/>
      <c r="F80" s="252"/>
      <c r="G80" s="69">
        <v>3</v>
      </c>
      <c r="H80" s="69">
        <v>4</v>
      </c>
      <c r="I80" s="69">
        <v>5</v>
      </c>
      <c r="J80" s="69">
        <v>6</v>
      </c>
      <c r="K80" s="56"/>
      <c r="L80" s="54"/>
      <c r="M80" s="54"/>
      <c r="N80" s="54"/>
    </row>
    <row r="81" spans="1:14" x14ac:dyDescent="0.25">
      <c r="A81" s="69">
        <v>1</v>
      </c>
      <c r="B81" s="247"/>
      <c r="C81" s="248"/>
      <c r="D81" s="248"/>
      <c r="E81" s="248"/>
      <c r="F81" s="249"/>
      <c r="G81" s="69"/>
      <c r="H81" s="69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69">
        <v>2</v>
      </c>
      <c r="B82" s="247"/>
      <c r="C82" s="248"/>
      <c r="D82" s="248"/>
      <c r="E82" s="248"/>
      <c r="F82" s="249"/>
      <c r="G82" s="69"/>
      <c r="H82" s="69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69">
        <v>3</v>
      </c>
      <c r="B83" s="247"/>
      <c r="C83" s="248"/>
      <c r="D83" s="248"/>
      <c r="E83" s="248"/>
      <c r="F83" s="249"/>
      <c r="G83" s="69"/>
      <c r="H83" s="69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69">
        <v>4</v>
      </c>
      <c r="B84" s="247"/>
      <c r="C84" s="248"/>
      <c r="D84" s="248"/>
      <c r="E84" s="248"/>
      <c r="F84" s="249"/>
      <c r="G84" s="69"/>
      <c r="H84" s="69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69" t="s">
        <v>167</v>
      </c>
      <c r="H85" s="69" t="s">
        <v>167</v>
      </c>
      <c r="I85" s="69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78" t="s">
        <v>135</v>
      </c>
      <c r="B89" s="236" t="s">
        <v>169</v>
      </c>
      <c r="C89" s="237"/>
      <c r="D89" s="237"/>
      <c r="E89" s="237"/>
      <c r="F89" s="237"/>
      <c r="G89" s="238"/>
      <c r="H89" s="78" t="s">
        <v>171</v>
      </c>
      <c r="I89" s="7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06" t="s">
        <v>142</v>
      </c>
      <c r="B90" s="106"/>
      <c r="C90" s="107"/>
      <c r="D90" s="107"/>
      <c r="E90" s="107"/>
      <c r="F90" s="107"/>
      <c r="G90" s="107"/>
      <c r="H90" s="106" t="s">
        <v>230</v>
      </c>
      <c r="I90" s="106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06"/>
      <c r="B91" s="106"/>
      <c r="C91" s="107"/>
      <c r="D91" s="107"/>
      <c r="E91" s="107"/>
      <c r="F91" s="107"/>
      <c r="G91" s="107"/>
      <c r="H91" s="106" t="s">
        <v>232</v>
      </c>
      <c r="I91" s="106" t="s">
        <v>179</v>
      </c>
      <c r="J91" s="68"/>
      <c r="K91" s="56"/>
      <c r="L91" s="54"/>
      <c r="M91" s="54"/>
      <c r="N91" s="54"/>
    </row>
    <row r="92" spans="1:14" x14ac:dyDescent="0.25">
      <c r="A92" s="69">
        <v>1</v>
      </c>
      <c r="B92" s="233">
        <v>2</v>
      </c>
      <c r="C92" s="234"/>
      <c r="D92" s="234"/>
      <c r="E92" s="234"/>
      <c r="F92" s="234"/>
      <c r="G92" s="235"/>
      <c r="H92" s="69">
        <v>3</v>
      </c>
      <c r="I92" s="69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01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7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78" t="s">
        <v>234</v>
      </c>
      <c r="I99" s="78" t="s">
        <v>235</v>
      </c>
      <c r="J99" s="78" t="s">
        <v>172</v>
      </c>
      <c r="K99" s="56"/>
      <c r="L99" s="54"/>
      <c r="M99" s="54"/>
      <c r="N99" s="54"/>
    </row>
    <row r="100" spans="1:14" x14ac:dyDescent="0.25">
      <c r="A100" s="106" t="s">
        <v>142</v>
      </c>
      <c r="B100" s="236"/>
      <c r="C100" s="237"/>
      <c r="D100" s="237"/>
      <c r="E100" s="237"/>
      <c r="F100" s="236" t="s">
        <v>236</v>
      </c>
      <c r="G100" s="238"/>
      <c r="H100" s="106" t="s">
        <v>237</v>
      </c>
      <c r="I100" s="106" t="s">
        <v>220</v>
      </c>
      <c r="J100" s="106" t="s">
        <v>238</v>
      </c>
      <c r="K100" s="56"/>
      <c r="L100" s="54"/>
      <c r="M100" s="54"/>
      <c r="N100" s="54"/>
    </row>
    <row r="101" spans="1:14" x14ac:dyDescent="0.25">
      <c r="A101" s="106"/>
      <c r="B101" s="236"/>
      <c r="C101" s="237"/>
      <c r="D101" s="237"/>
      <c r="E101" s="237"/>
      <c r="F101" s="236" t="s">
        <v>239</v>
      </c>
      <c r="G101" s="238"/>
      <c r="H101" s="106" t="s">
        <v>240</v>
      </c>
      <c r="I101" s="106"/>
      <c r="J101" s="106"/>
      <c r="K101" s="56"/>
      <c r="L101" s="54"/>
      <c r="M101" s="54"/>
      <c r="N101" s="54"/>
    </row>
    <row r="102" spans="1:14" x14ac:dyDescent="0.25">
      <c r="A102" s="69">
        <v>1</v>
      </c>
      <c r="B102" s="250">
        <v>2</v>
      </c>
      <c r="C102" s="251"/>
      <c r="D102" s="251"/>
      <c r="E102" s="251"/>
      <c r="F102" s="233">
        <v>3</v>
      </c>
      <c r="G102" s="235"/>
      <c r="H102" s="69">
        <v>4</v>
      </c>
      <c r="I102" s="69">
        <v>5</v>
      </c>
      <c r="J102" s="69">
        <v>6</v>
      </c>
      <c r="K102" s="56"/>
      <c r="L102" s="118"/>
      <c r="M102" s="54"/>
      <c r="N102" s="54"/>
    </row>
    <row r="103" spans="1:14" x14ac:dyDescent="0.25">
      <c r="A103" s="69">
        <v>1</v>
      </c>
      <c r="B103" s="112"/>
      <c r="C103" s="114"/>
      <c r="D103" s="114"/>
      <c r="E103" s="114"/>
      <c r="F103" s="115"/>
      <c r="G103" s="116"/>
      <c r="H103" s="84"/>
      <c r="I103" s="69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69">
        <v>2</v>
      </c>
      <c r="B104" s="112"/>
      <c r="C104" s="114"/>
      <c r="D104" s="114"/>
      <c r="E104" s="114"/>
      <c r="F104" s="115"/>
      <c r="G104" s="116"/>
      <c r="H104" s="84"/>
      <c r="I104" s="69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69">
        <v>3</v>
      </c>
      <c r="B105" s="112"/>
      <c r="C105" s="114"/>
      <c r="D105" s="114"/>
      <c r="E105" s="114"/>
      <c r="F105" s="115"/>
      <c r="G105" s="116"/>
      <c r="H105" s="84"/>
      <c r="I105" s="69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69">
        <v>4</v>
      </c>
      <c r="B106" s="112"/>
      <c r="C106" s="114"/>
      <c r="D106" s="114"/>
      <c r="E106" s="114"/>
      <c r="F106" s="115"/>
      <c r="G106" s="116"/>
      <c r="H106" s="84"/>
      <c r="I106" s="69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16"/>
      <c r="H107" s="69" t="s">
        <v>167</v>
      </c>
      <c r="I107" s="69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78" t="s">
        <v>135</v>
      </c>
      <c r="B111" s="236" t="s">
        <v>218</v>
      </c>
      <c r="C111" s="237"/>
      <c r="D111" s="237"/>
      <c r="E111" s="237"/>
      <c r="F111" s="237"/>
      <c r="G111" s="238"/>
      <c r="H111" s="78" t="s">
        <v>171</v>
      </c>
      <c r="I111" s="7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06" t="s">
        <v>142</v>
      </c>
      <c r="B112" s="106"/>
      <c r="C112" s="107"/>
      <c r="D112" s="107"/>
      <c r="E112" s="107"/>
      <c r="F112" s="107"/>
      <c r="G112" s="107"/>
      <c r="H112" s="106"/>
      <c r="I112" s="106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06"/>
      <c r="B113" s="106"/>
      <c r="C113" s="107"/>
      <c r="D113" s="107"/>
      <c r="E113" s="107"/>
      <c r="F113" s="107"/>
      <c r="G113" s="107"/>
      <c r="H113" s="106"/>
      <c r="I113" s="106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69">
        <v>1</v>
      </c>
      <c r="B114" s="233">
        <v>2</v>
      </c>
      <c r="C114" s="234"/>
      <c r="D114" s="234"/>
      <c r="E114" s="234"/>
      <c r="F114" s="234"/>
      <c r="G114" s="235"/>
      <c r="H114" s="69">
        <v>3</v>
      </c>
      <c r="I114" s="69">
        <v>4</v>
      </c>
      <c r="J114" s="70">
        <v>5</v>
      </c>
      <c r="K114" s="56"/>
      <c r="L114" s="54"/>
      <c r="M114" s="54"/>
      <c r="N114" s="54"/>
    </row>
    <row r="115" spans="1:14" x14ac:dyDescent="0.25">
      <c r="A115" s="69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69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69"/>
      <c r="B117" s="112" t="s">
        <v>166</v>
      </c>
      <c r="C117" s="114"/>
      <c r="D117" s="114"/>
      <c r="E117" s="114"/>
      <c r="F117" s="114"/>
      <c r="G117" s="114"/>
      <c r="H117" s="69" t="s">
        <v>167</v>
      </c>
      <c r="I117" s="69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78" t="s">
        <v>135</v>
      </c>
      <c r="B121" s="236" t="s">
        <v>169</v>
      </c>
      <c r="C121" s="237"/>
      <c r="D121" s="237"/>
      <c r="E121" s="237"/>
      <c r="F121" s="237"/>
      <c r="G121" s="238"/>
      <c r="H121" s="78" t="s">
        <v>247</v>
      </c>
      <c r="I121" s="7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06" t="s">
        <v>142</v>
      </c>
      <c r="B122" s="106"/>
      <c r="C122" s="107"/>
      <c r="D122" s="107"/>
      <c r="E122" s="107"/>
      <c r="F122" s="107"/>
      <c r="G122" s="107"/>
      <c r="H122" s="106"/>
      <c r="I122" s="106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06"/>
      <c r="B123" s="106"/>
      <c r="C123" s="107"/>
      <c r="D123" s="107"/>
      <c r="E123" s="107"/>
      <c r="F123" s="107"/>
      <c r="G123" s="107"/>
      <c r="H123" s="106"/>
      <c r="I123" s="106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69">
        <v>1</v>
      </c>
      <c r="B124" s="233">
        <v>2</v>
      </c>
      <c r="C124" s="234"/>
      <c r="D124" s="234"/>
      <c r="E124" s="234"/>
      <c r="F124" s="234"/>
      <c r="G124" s="235"/>
      <c r="H124" s="69">
        <v>3</v>
      </c>
      <c r="I124" s="69">
        <v>4</v>
      </c>
      <c r="J124" s="70">
        <v>5</v>
      </c>
      <c r="K124" s="56"/>
      <c r="L124" s="54"/>
      <c r="M124" s="54"/>
      <c r="N124" s="54"/>
    </row>
    <row r="125" spans="1:14" x14ac:dyDescent="0.25">
      <c r="A125" s="69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69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69"/>
      <c r="B127" s="112" t="s">
        <v>166</v>
      </c>
      <c r="C127" s="114"/>
      <c r="D127" s="114"/>
      <c r="E127" s="114"/>
      <c r="F127" s="114"/>
      <c r="G127" s="114"/>
      <c r="H127" s="69" t="s">
        <v>167</v>
      </c>
      <c r="I127" s="69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7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7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06" t="s">
        <v>142</v>
      </c>
      <c r="B132" s="106"/>
      <c r="C132" s="107"/>
      <c r="D132" s="107"/>
      <c r="E132" s="107"/>
      <c r="F132" s="107"/>
      <c r="G132" s="107"/>
      <c r="H132" s="120"/>
      <c r="I132" s="106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06"/>
      <c r="B133" s="106"/>
      <c r="C133" s="107"/>
      <c r="D133" s="107"/>
      <c r="E133" s="107"/>
      <c r="F133" s="107"/>
      <c r="G133" s="107"/>
      <c r="H133" s="121"/>
      <c r="I133" s="106"/>
      <c r="J133" s="68"/>
      <c r="K133" s="56"/>
      <c r="L133" s="54"/>
      <c r="M133" s="54"/>
      <c r="N133" s="54"/>
    </row>
    <row r="134" spans="1:14" x14ac:dyDescent="0.25">
      <c r="A134" s="69">
        <v>1</v>
      </c>
      <c r="B134" s="233">
        <v>2</v>
      </c>
      <c r="C134" s="234"/>
      <c r="D134" s="234"/>
      <c r="E134" s="234"/>
      <c r="F134" s="234"/>
      <c r="G134" s="234"/>
      <c r="H134" s="235"/>
      <c r="I134" s="69">
        <v>3</v>
      </c>
      <c r="J134" s="70">
        <v>4</v>
      </c>
      <c r="K134" s="56"/>
      <c r="L134" s="54"/>
      <c r="M134" s="54"/>
      <c r="N134" s="54"/>
    </row>
    <row r="135" spans="1:14" x14ac:dyDescent="0.25">
      <c r="A135" s="69">
        <v>1</v>
      </c>
      <c r="B135" s="112"/>
      <c r="C135" s="114"/>
      <c r="D135" s="114"/>
      <c r="E135" s="114"/>
      <c r="F135" s="114"/>
      <c r="G135" s="114"/>
      <c r="H135" s="114"/>
      <c r="I135" s="119">
        <v>0</v>
      </c>
      <c r="J135" s="84">
        <v>0</v>
      </c>
      <c r="K135" s="56"/>
      <c r="L135" s="54"/>
      <c r="M135" s="54"/>
      <c r="N135" s="54"/>
    </row>
    <row r="136" spans="1:14" x14ac:dyDescent="0.25">
      <c r="A136" s="69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69"/>
      <c r="B137" s="112" t="s">
        <v>166</v>
      </c>
      <c r="C137" s="114"/>
      <c r="D137" s="114"/>
      <c r="E137" s="114"/>
      <c r="F137" s="114"/>
      <c r="G137" s="114"/>
      <c r="H137" s="114"/>
      <c r="I137" s="69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78" t="s">
        <v>135</v>
      </c>
      <c r="B141" s="236" t="s">
        <v>169</v>
      </c>
      <c r="C141" s="237"/>
      <c r="D141" s="237"/>
      <c r="E141" s="237"/>
      <c r="F141" s="237"/>
      <c r="G141" s="238"/>
      <c r="H141" s="78" t="s">
        <v>171</v>
      </c>
      <c r="I141" s="78" t="s">
        <v>255</v>
      </c>
      <c r="J141" s="78" t="s">
        <v>172</v>
      </c>
    </row>
    <row r="142" spans="1:14" x14ac:dyDescent="0.25">
      <c r="A142" s="106" t="s">
        <v>142</v>
      </c>
      <c r="B142" s="106"/>
      <c r="C142" s="107"/>
      <c r="D142" s="107"/>
      <c r="E142" s="107"/>
      <c r="F142" s="107"/>
      <c r="G142" s="107"/>
      <c r="H142" s="106"/>
      <c r="I142" s="106" t="s">
        <v>256</v>
      </c>
      <c r="J142" s="106" t="s">
        <v>219</v>
      </c>
    </row>
    <row r="143" spans="1:14" x14ac:dyDescent="0.25">
      <c r="A143" s="106"/>
      <c r="B143" s="106"/>
      <c r="C143" s="107"/>
      <c r="D143" s="107"/>
      <c r="E143" s="107"/>
      <c r="F143" s="107"/>
      <c r="G143" s="107"/>
      <c r="H143" s="106"/>
      <c r="I143" s="106" t="s">
        <v>179</v>
      </c>
      <c r="J143" s="106"/>
    </row>
    <row r="144" spans="1:14" x14ac:dyDescent="0.25">
      <c r="A144" s="69">
        <v>1</v>
      </c>
      <c r="B144" s="233">
        <v>2</v>
      </c>
      <c r="C144" s="234"/>
      <c r="D144" s="234"/>
      <c r="E144" s="234"/>
      <c r="F144" s="234"/>
      <c r="G144" s="235"/>
      <c r="H144" s="69">
        <v>3</v>
      </c>
      <c r="I144" s="69">
        <v>4</v>
      </c>
      <c r="J144" s="69">
        <v>5</v>
      </c>
    </row>
    <row r="145" spans="1:10" x14ac:dyDescent="0.25">
      <c r="A145" s="69">
        <v>1</v>
      </c>
      <c r="B145" s="109"/>
      <c r="C145" s="111"/>
      <c r="D145" s="111"/>
      <c r="E145" s="111"/>
      <c r="F145" s="111"/>
      <c r="G145" s="111"/>
      <c r="H145" s="84">
        <v>0</v>
      </c>
      <c r="I145" s="84">
        <v>0</v>
      </c>
      <c r="J145" s="84">
        <f t="shared" ref="J145:J150" si="0">SUM(H145*I145)</f>
        <v>0</v>
      </c>
    </row>
    <row r="146" spans="1:10" x14ac:dyDescent="0.25">
      <c r="A146" s="69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 t="shared" si="0"/>
        <v>0</v>
      </c>
    </row>
    <row r="147" spans="1:10" x14ac:dyDescent="0.25">
      <c r="A147" s="69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si="0"/>
        <v>0</v>
      </c>
    </row>
    <row r="148" spans="1:10" x14ac:dyDescent="0.25">
      <c r="A148" s="69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69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69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69"/>
      <c r="B151" s="112" t="s">
        <v>166</v>
      </c>
      <c r="C151" s="114"/>
      <c r="D151" s="114"/>
      <c r="E151" s="114"/>
      <c r="F151" s="114"/>
      <c r="G151" s="114"/>
      <c r="H151" s="69" t="s">
        <v>167</v>
      </c>
      <c r="I151" s="69" t="s">
        <v>167</v>
      </c>
      <c r="J151" s="84">
        <f>J145+J146+J147+J148+J149+J150</f>
        <v>0</v>
      </c>
    </row>
  </sheetData>
  <mergeCells count="59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E7:J8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D73:J74"/>
    <mergeCell ref="B92:G92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A119:J119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11:G111"/>
    <mergeCell ref="B114:G114"/>
    <mergeCell ref="B141:G141"/>
    <mergeCell ref="B144:G144"/>
    <mergeCell ref="B121:G121"/>
    <mergeCell ref="B124:G124"/>
    <mergeCell ref="A129:J129"/>
    <mergeCell ref="B131:H131"/>
    <mergeCell ref="B134:H134"/>
    <mergeCell ref="A139:J139"/>
  </mergeCells>
  <pageMargins left="0.7" right="0.7" top="0.75" bottom="0.75" header="0.3" footer="0.3"/>
  <pageSetup paperSize="9" scale="54" fitToHeight="0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51"/>
  <sheetViews>
    <sheetView view="pageBreakPreview" topLeftCell="A130" zoomScaleNormal="100" zoomScaleSheetLayoutView="100" workbookViewId="0">
      <selection activeCell="J68" sqref="J68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325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326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45.7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149" t="s">
        <v>135</v>
      </c>
      <c r="B11" s="149" t="s">
        <v>136</v>
      </c>
      <c r="C11" s="149" t="s">
        <v>137</v>
      </c>
      <c r="D11" s="233" t="s">
        <v>138</v>
      </c>
      <c r="E11" s="234"/>
      <c r="F11" s="234"/>
      <c r="G11" s="235"/>
      <c r="H11" s="149" t="s">
        <v>139</v>
      </c>
      <c r="I11" s="149" t="s">
        <v>140</v>
      </c>
      <c r="J11" s="66" t="s">
        <v>141</v>
      </c>
      <c r="K11" s="56">
        <f>1650000+12500</f>
        <v>1662500</v>
      </c>
      <c r="L11" s="54"/>
      <c r="M11" s="54"/>
      <c r="N11" s="54"/>
    </row>
    <row r="12" spans="1:14" x14ac:dyDescent="0.25">
      <c r="A12" s="152" t="s">
        <v>142</v>
      </c>
      <c r="B12" s="152" t="s">
        <v>143</v>
      </c>
      <c r="C12" s="152" t="s">
        <v>144</v>
      </c>
      <c r="D12" s="149" t="s">
        <v>145</v>
      </c>
      <c r="E12" s="233" t="s">
        <v>29</v>
      </c>
      <c r="F12" s="234"/>
      <c r="G12" s="235"/>
      <c r="H12" s="152" t="s">
        <v>146</v>
      </c>
      <c r="I12" s="152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52"/>
      <c r="B13" s="152" t="s">
        <v>149</v>
      </c>
      <c r="C13" s="152" t="s">
        <v>150</v>
      </c>
      <c r="D13" s="152"/>
      <c r="E13" s="149" t="s">
        <v>151</v>
      </c>
      <c r="F13" s="149" t="s">
        <v>152</v>
      </c>
      <c r="G13" s="149" t="s">
        <v>152</v>
      </c>
      <c r="H13" s="152" t="s">
        <v>153</v>
      </c>
      <c r="I13" s="152"/>
      <c r="J13" s="68" t="s">
        <v>154</v>
      </c>
      <c r="K13" s="56"/>
      <c r="L13" s="54"/>
      <c r="M13" s="54"/>
      <c r="N13" s="54"/>
    </row>
    <row r="14" spans="1:14" x14ac:dyDescent="0.25">
      <c r="A14" s="152"/>
      <c r="B14" s="152"/>
      <c r="C14" s="152"/>
      <c r="D14" s="152"/>
      <c r="E14" s="152" t="s">
        <v>153</v>
      </c>
      <c r="F14" s="152" t="s">
        <v>155</v>
      </c>
      <c r="G14" s="152" t="s">
        <v>156</v>
      </c>
      <c r="H14" s="152" t="s">
        <v>157</v>
      </c>
      <c r="I14" s="152"/>
      <c r="J14" s="68" t="s">
        <v>158</v>
      </c>
      <c r="K14" s="56"/>
      <c r="L14" s="54"/>
      <c r="M14" s="54"/>
      <c r="N14" s="54"/>
    </row>
    <row r="15" spans="1:14" x14ac:dyDescent="0.25">
      <c r="A15" s="152"/>
      <c r="B15" s="152"/>
      <c r="C15" s="152"/>
      <c r="D15" s="152"/>
      <c r="E15" s="152" t="s">
        <v>159</v>
      </c>
      <c r="F15" s="152" t="s">
        <v>160</v>
      </c>
      <c r="G15" s="152" t="s">
        <v>160</v>
      </c>
      <c r="H15" s="152"/>
      <c r="I15" s="152"/>
      <c r="J15" s="68" t="s">
        <v>161</v>
      </c>
      <c r="K15" s="56">
        <f>2072664-1662500</f>
        <v>410164</v>
      </c>
      <c r="L15" s="54"/>
      <c r="M15" s="54"/>
      <c r="N15" s="54"/>
    </row>
    <row r="16" spans="1:14" x14ac:dyDescent="0.25">
      <c r="A16" s="145">
        <v>1</v>
      </c>
      <c r="B16" s="145">
        <v>2</v>
      </c>
      <c r="C16" s="145">
        <v>3</v>
      </c>
      <c r="D16" s="145">
        <v>4</v>
      </c>
      <c r="E16" s="145">
        <v>5</v>
      </c>
      <c r="F16" s="145">
        <v>6</v>
      </c>
      <c r="G16" s="145">
        <v>7</v>
      </c>
      <c r="H16" s="145">
        <v>8</v>
      </c>
      <c r="I16" s="145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145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145">
        <v>2</v>
      </c>
      <c r="B18" s="71" t="s">
        <v>163</v>
      </c>
      <c r="C18" s="72">
        <v>33</v>
      </c>
      <c r="D18" s="73">
        <v>12500</v>
      </c>
      <c r="E18" s="73">
        <v>5000</v>
      </c>
      <c r="F18" s="73"/>
      <c r="G18" s="73"/>
      <c r="H18" s="73"/>
      <c r="I18" s="72">
        <v>7500</v>
      </c>
      <c r="J18" s="73">
        <v>1662500</v>
      </c>
      <c r="K18" s="56"/>
      <c r="L18" s="56"/>
      <c r="M18" s="54"/>
      <c r="N18" s="54"/>
    </row>
    <row r="19" spans="1:14" x14ac:dyDescent="0.25">
      <c r="A19" s="145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145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145" t="s">
        <v>167</v>
      </c>
      <c r="D21" s="73">
        <f>+SUM(D17:D20)</f>
        <v>12500</v>
      </c>
      <c r="E21" s="145" t="s">
        <v>167</v>
      </c>
      <c r="F21" s="145" t="s">
        <v>167</v>
      </c>
      <c r="G21" s="145" t="s">
        <v>167</v>
      </c>
      <c r="H21" s="76" t="s">
        <v>167</v>
      </c>
      <c r="I21" s="145" t="s">
        <v>167</v>
      </c>
      <c r="J21" s="73">
        <f>+SUM(J17:J20)</f>
        <v>1662500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149" t="s">
        <v>135</v>
      </c>
      <c r="B25" s="236" t="s">
        <v>169</v>
      </c>
      <c r="C25" s="237"/>
      <c r="D25" s="237"/>
      <c r="E25" s="237"/>
      <c r="F25" s="238"/>
      <c r="G25" s="149" t="s">
        <v>170</v>
      </c>
      <c r="H25" s="149" t="s">
        <v>171</v>
      </c>
      <c r="I25" s="149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52" t="s">
        <v>142</v>
      </c>
      <c r="B26" s="152"/>
      <c r="C26" s="79"/>
      <c r="D26" s="79"/>
      <c r="E26" s="79"/>
      <c r="F26" s="80"/>
      <c r="G26" s="152" t="s">
        <v>173</v>
      </c>
      <c r="H26" s="152" t="s">
        <v>174</v>
      </c>
      <c r="I26" s="152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52"/>
      <c r="B27" s="152"/>
      <c r="C27" s="79"/>
      <c r="D27" s="79"/>
      <c r="E27" s="79"/>
      <c r="F27" s="80"/>
      <c r="G27" s="152" t="s">
        <v>177</v>
      </c>
      <c r="H27" s="152" t="s">
        <v>178</v>
      </c>
      <c r="I27" s="152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149" t="s">
        <v>135</v>
      </c>
      <c r="B36" s="236" t="s">
        <v>169</v>
      </c>
      <c r="C36" s="237"/>
      <c r="D36" s="237"/>
      <c r="E36" s="237"/>
      <c r="F36" s="238"/>
      <c r="G36" s="149" t="s">
        <v>181</v>
      </c>
      <c r="H36" s="149" t="s">
        <v>171</v>
      </c>
      <c r="I36" s="149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52" t="s">
        <v>142</v>
      </c>
      <c r="B37" s="152"/>
      <c r="C37" s="79"/>
      <c r="D37" s="79"/>
      <c r="E37" s="79"/>
      <c r="F37" s="80"/>
      <c r="G37" s="152" t="s">
        <v>174</v>
      </c>
      <c r="H37" s="152" t="s">
        <v>183</v>
      </c>
      <c r="I37" s="152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52"/>
      <c r="B38" s="152"/>
      <c r="C38" s="79"/>
      <c r="D38" s="79"/>
      <c r="E38" s="79"/>
      <c r="F38" s="80"/>
      <c r="G38" s="152" t="s">
        <v>185</v>
      </c>
      <c r="H38" s="152" t="s">
        <v>186</v>
      </c>
      <c r="I38" s="152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149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149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52" t="s">
        <v>142</v>
      </c>
      <c r="B50" s="152"/>
      <c r="C50" s="153"/>
      <c r="D50" s="79"/>
      <c r="E50" s="79"/>
      <c r="F50" s="153"/>
      <c r="G50" s="153"/>
      <c r="H50" s="154"/>
      <c r="I50" s="152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52"/>
      <c r="B51" s="152"/>
      <c r="C51" s="153"/>
      <c r="D51" s="79"/>
      <c r="E51" s="79"/>
      <c r="F51" s="153"/>
      <c r="G51" s="153"/>
      <c r="H51" s="154"/>
      <c r="I51" s="152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145">
        <v>1</v>
      </c>
      <c r="B53" s="233">
        <v>2</v>
      </c>
      <c r="C53" s="234"/>
      <c r="D53" s="234"/>
      <c r="E53" s="234"/>
      <c r="F53" s="234"/>
      <c r="G53" s="234"/>
      <c r="H53" s="235"/>
      <c r="I53" s="145">
        <v>3</v>
      </c>
      <c r="J53" s="70">
        <v>4</v>
      </c>
      <c r="K53" s="56"/>
      <c r="L53" s="54"/>
      <c r="M53" s="54"/>
      <c r="N53" s="54"/>
    </row>
    <row r="54" spans="1:14" x14ac:dyDescent="0.25">
      <c r="A54" s="145">
        <v>1</v>
      </c>
      <c r="B54" s="156" t="s">
        <v>200</v>
      </c>
      <c r="C54" s="146"/>
      <c r="D54" s="157"/>
      <c r="E54" s="157"/>
      <c r="F54" s="146"/>
      <c r="G54" s="146"/>
      <c r="H54" s="147"/>
      <c r="I54" s="145" t="s">
        <v>167</v>
      </c>
      <c r="J54" s="73"/>
      <c r="K54" s="56"/>
      <c r="L54" s="54">
        <f>2072664/130*30</f>
        <v>478307.07692307694</v>
      </c>
      <c r="M54" s="54"/>
      <c r="N54" s="54"/>
    </row>
    <row r="55" spans="1:14" x14ac:dyDescent="0.25">
      <c r="A55" s="149" t="s">
        <v>201</v>
      </c>
      <c r="B55" s="94" t="s">
        <v>29</v>
      </c>
      <c r="C55" s="153"/>
      <c r="D55" s="79"/>
      <c r="E55" s="79"/>
      <c r="F55" s="153"/>
      <c r="G55" s="153"/>
      <c r="H55" s="153"/>
      <c r="I55" s="149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53"/>
      <c r="D56" s="79"/>
      <c r="E56" s="79"/>
      <c r="F56" s="153"/>
      <c r="G56" s="153"/>
      <c r="H56" s="153"/>
      <c r="I56" s="73">
        <v>1662500</v>
      </c>
      <c r="J56" s="73">
        <f>1662500*22%</f>
        <v>365750</v>
      </c>
      <c r="K56" s="56"/>
      <c r="L56" s="54"/>
      <c r="M56" s="54"/>
      <c r="N56" s="54"/>
    </row>
    <row r="57" spans="1:14" x14ac:dyDescent="0.25">
      <c r="A57" s="145" t="s">
        <v>203</v>
      </c>
      <c r="B57" s="156" t="s">
        <v>204</v>
      </c>
      <c r="C57" s="146"/>
      <c r="D57" s="157"/>
      <c r="E57" s="157"/>
      <c r="F57" s="146"/>
      <c r="G57" s="146"/>
      <c r="H57" s="147"/>
      <c r="I57" s="145"/>
      <c r="J57" s="73"/>
      <c r="K57" s="56"/>
      <c r="L57" s="54"/>
      <c r="M57" s="54"/>
      <c r="N57" s="54"/>
    </row>
    <row r="58" spans="1:14" x14ac:dyDescent="0.25">
      <c r="A58" s="149" t="s">
        <v>205</v>
      </c>
      <c r="B58" s="95" t="s">
        <v>206</v>
      </c>
      <c r="C58" s="150"/>
      <c r="D58" s="97"/>
      <c r="E58" s="97"/>
      <c r="F58" s="150"/>
      <c r="G58" s="150"/>
      <c r="H58" s="151"/>
      <c r="I58" s="149"/>
      <c r="J58" s="73"/>
      <c r="K58" s="56">
        <f>502075-478307.08</f>
        <v>23767.919999999984</v>
      </c>
      <c r="L58" s="54"/>
      <c r="M58" s="54"/>
      <c r="N58" s="54"/>
    </row>
    <row r="59" spans="1:14" x14ac:dyDescent="0.25">
      <c r="A59" s="149">
        <v>2</v>
      </c>
      <c r="B59" s="95" t="s">
        <v>207</v>
      </c>
      <c r="C59" s="150"/>
      <c r="D59" s="97"/>
      <c r="E59" s="97"/>
      <c r="F59" s="150"/>
      <c r="G59" s="150"/>
      <c r="H59" s="151"/>
      <c r="I59" s="149" t="s">
        <v>167</v>
      </c>
      <c r="J59" s="73"/>
      <c r="K59" s="56"/>
      <c r="L59" s="54"/>
      <c r="M59" s="54"/>
      <c r="N59" s="54"/>
    </row>
    <row r="60" spans="1:14" x14ac:dyDescent="0.25">
      <c r="A60" s="149" t="s">
        <v>208</v>
      </c>
      <c r="B60" s="95" t="s">
        <v>29</v>
      </c>
      <c r="C60" s="150"/>
      <c r="D60" s="97"/>
      <c r="E60" s="97"/>
      <c r="F60" s="150"/>
      <c r="G60" s="150"/>
      <c r="H60" s="151"/>
      <c r="I60" s="149"/>
      <c r="J60" s="73"/>
      <c r="K60" s="56"/>
      <c r="L60" s="54"/>
      <c r="M60" s="54"/>
      <c r="N60" s="54"/>
    </row>
    <row r="61" spans="1:14" x14ac:dyDescent="0.25">
      <c r="A61" s="152"/>
      <c r="B61" s="94" t="s">
        <v>209</v>
      </c>
      <c r="C61" s="153"/>
      <c r="D61" s="79"/>
      <c r="E61" s="79"/>
      <c r="F61" s="153"/>
      <c r="G61" s="153"/>
      <c r="H61" s="154"/>
      <c r="I61" s="73">
        <v>1662500</v>
      </c>
      <c r="J61" s="73">
        <f>1662500*2.9%</f>
        <v>48212.5</v>
      </c>
      <c r="K61" s="56"/>
      <c r="L61" s="54"/>
      <c r="M61" s="54"/>
      <c r="N61" s="54"/>
    </row>
    <row r="62" spans="1:14" x14ac:dyDescent="0.25">
      <c r="A62" s="149" t="s">
        <v>210</v>
      </c>
      <c r="B62" s="95" t="s">
        <v>211</v>
      </c>
      <c r="C62" s="150"/>
      <c r="D62" s="97"/>
      <c r="E62" s="97"/>
      <c r="F62" s="150"/>
      <c r="G62" s="150"/>
      <c r="H62" s="151"/>
      <c r="I62" s="73"/>
      <c r="J62" s="73"/>
      <c r="K62" s="56"/>
      <c r="L62" s="54"/>
      <c r="M62" s="54"/>
      <c r="N62" s="54"/>
    </row>
    <row r="63" spans="1:14" x14ac:dyDescent="0.25">
      <c r="A63" s="149" t="s">
        <v>212</v>
      </c>
      <c r="B63" s="95" t="s">
        <v>213</v>
      </c>
      <c r="C63" s="150"/>
      <c r="D63" s="97"/>
      <c r="E63" s="97"/>
      <c r="F63" s="150"/>
      <c r="G63" s="150"/>
      <c r="H63" s="151"/>
      <c r="I63" s="73">
        <v>1662500</v>
      </c>
      <c r="J63" s="73">
        <f>1662500*0.2%</f>
        <v>3325</v>
      </c>
      <c r="K63" s="56"/>
      <c r="L63" s="54"/>
      <c r="M63" s="54"/>
      <c r="N63" s="54"/>
    </row>
    <row r="64" spans="1:14" x14ac:dyDescent="0.25">
      <c r="A64" s="149" t="s">
        <v>214</v>
      </c>
      <c r="B64" s="95" t="s">
        <v>215</v>
      </c>
      <c r="C64" s="150"/>
      <c r="D64" s="97"/>
      <c r="E64" s="97"/>
      <c r="F64" s="150"/>
      <c r="G64" s="150"/>
      <c r="H64" s="151"/>
      <c r="I64" s="73"/>
      <c r="J64" s="73"/>
      <c r="K64" s="56"/>
      <c r="L64" s="54"/>
      <c r="M64" s="54"/>
      <c r="N64" s="54"/>
    </row>
    <row r="65" spans="1:14" x14ac:dyDescent="0.25">
      <c r="A65" s="149" t="s">
        <v>216</v>
      </c>
      <c r="B65" s="95" t="s">
        <v>215</v>
      </c>
      <c r="C65" s="150"/>
      <c r="D65" s="97"/>
      <c r="E65" s="97"/>
      <c r="F65" s="150"/>
      <c r="G65" s="150"/>
      <c r="H65" s="151"/>
      <c r="I65" s="73"/>
      <c r="J65" s="73"/>
      <c r="K65" s="56"/>
      <c r="L65" s="54"/>
      <c r="M65" s="54"/>
      <c r="N65" s="54"/>
    </row>
    <row r="66" spans="1:14" x14ac:dyDescent="0.25">
      <c r="A66" s="149">
        <v>3</v>
      </c>
      <c r="B66" s="95" t="s">
        <v>217</v>
      </c>
      <c r="C66" s="150"/>
      <c r="D66" s="97"/>
      <c r="E66" s="97"/>
      <c r="F66" s="150"/>
      <c r="G66" s="150"/>
      <c r="H66" s="151"/>
      <c r="I66" s="73">
        <v>1662500</v>
      </c>
      <c r="J66" s="73">
        <f>1662500*5.1%</f>
        <v>84787.5</v>
      </c>
      <c r="K66" s="56"/>
      <c r="L66" s="54"/>
      <c r="M66" s="54"/>
      <c r="N66" s="54"/>
    </row>
    <row r="67" spans="1:14" x14ac:dyDescent="0.25">
      <c r="A67" s="145"/>
      <c r="B67" s="145" t="s">
        <v>166</v>
      </c>
      <c r="C67" s="146"/>
      <c r="D67" s="157"/>
      <c r="E67" s="157"/>
      <c r="F67" s="146"/>
      <c r="G67" s="146"/>
      <c r="H67" s="147"/>
      <c r="I67" s="145" t="s">
        <v>167</v>
      </c>
      <c r="J67" s="73">
        <f>+ SUM(J54:J66)-23767.92</f>
        <v>478307.08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48"/>
      <c r="C71" s="99"/>
      <c r="D71" s="59" t="s">
        <v>325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48"/>
      <c r="C73" s="99"/>
      <c r="D73" s="242" t="s">
        <v>326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50.25" customHeight="1" x14ac:dyDescent="0.25">
      <c r="A74" s="100"/>
      <c r="B74" s="148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149" t="s">
        <v>135</v>
      </c>
      <c r="B77" s="236" t="s">
        <v>169</v>
      </c>
      <c r="C77" s="237"/>
      <c r="D77" s="237"/>
      <c r="E77" s="237"/>
      <c r="F77" s="238"/>
      <c r="G77" s="149" t="s">
        <v>171</v>
      </c>
      <c r="H77" s="149" t="s">
        <v>171</v>
      </c>
      <c r="I77" s="149" t="s">
        <v>223</v>
      </c>
      <c r="J77" s="149" t="s">
        <v>172</v>
      </c>
      <c r="K77" s="56"/>
      <c r="L77" s="54"/>
      <c r="M77" s="54"/>
      <c r="N77" s="54"/>
    </row>
    <row r="78" spans="1:14" x14ac:dyDescent="0.25">
      <c r="A78" s="152" t="s">
        <v>142</v>
      </c>
      <c r="B78" s="244"/>
      <c r="C78" s="245"/>
      <c r="D78" s="245"/>
      <c r="E78" s="245"/>
      <c r="F78" s="246"/>
      <c r="G78" s="152" t="s">
        <v>224</v>
      </c>
      <c r="H78" s="152" t="s">
        <v>225</v>
      </c>
      <c r="I78" s="152" t="s">
        <v>226</v>
      </c>
      <c r="J78" s="152" t="s">
        <v>176</v>
      </c>
      <c r="K78" s="56"/>
      <c r="L78" s="54"/>
      <c r="M78" s="54"/>
      <c r="N78" s="54"/>
    </row>
    <row r="79" spans="1:14" x14ac:dyDescent="0.25">
      <c r="A79" s="152"/>
      <c r="B79" s="244"/>
      <c r="C79" s="245"/>
      <c r="D79" s="245"/>
      <c r="E79" s="245"/>
      <c r="F79" s="246"/>
      <c r="G79" s="152"/>
      <c r="H79" s="152" t="s">
        <v>227</v>
      </c>
      <c r="I79" s="152" t="s">
        <v>179</v>
      </c>
      <c r="J79" s="152"/>
      <c r="K79" s="56"/>
      <c r="L79" s="54"/>
      <c r="M79" s="54"/>
      <c r="N79" s="54"/>
    </row>
    <row r="80" spans="1:14" x14ac:dyDescent="0.25">
      <c r="A80" s="145">
        <v>1</v>
      </c>
      <c r="B80" s="250">
        <v>2</v>
      </c>
      <c r="C80" s="251"/>
      <c r="D80" s="251"/>
      <c r="E80" s="251"/>
      <c r="F80" s="252"/>
      <c r="G80" s="145">
        <v>3</v>
      </c>
      <c r="H80" s="145">
        <v>4</v>
      </c>
      <c r="I80" s="145">
        <v>5</v>
      </c>
      <c r="J80" s="145">
        <v>6</v>
      </c>
      <c r="K80" s="56"/>
      <c r="L80" s="54"/>
      <c r="M80" s="54"/>
      <c r="N80" s="54"/>
    </row>
    <row r="81" spans="1:14" x14ac:dyDescent="0.25">
      <c r="A81" s="145">
        <v>1</v>
      </c>
      <c r="B81" s="247"/>
      <c r="C81" s="248"/>
      <c r="D81" s="248"/>
      <c r="E81" s="248"/>
      <c r="F81" s="249"/>
      <c r="G81" s="145"/>
      <c r="H81" s="145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145">
        <v>2</v>
      </c>
      <c r="B82" s="247"/>
      <c r="C82" s="248"/>
      <c r="D82" s="248"/>
      <c r="E82" s="248"/>
      <c r="F82" s="249"/>
      <c r="G82" s="145"/>
      <c r="H82" s="145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145">
        <v>3</v>
      </c>
      <c r="B83" s="247"/>
      <c r="C83" s="248"/>
      <c r="D83" s="248"/>
      <c r="E83" s="248"/>
      <c r="F83" s="249"/>
      <c r="G83" s="145"/>
      <c r="H83" s="145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145">
        <v>4</v>
      </c>
      <c r="B84" s="247"/>
      <c r="C84" s="248"/>
      <c r="D84" s="248"/>
      <c r="E84" s="248"/>
      <c r="F84" s="249"/>
      <c r="G84" s="145"/>
      <c r="H84" s="145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145" t="s">
        <v>167</v>
      </c>
      <c r="H85" s="145" t="s">
        <v>167</v>
      </c>
      <c r="I85" s="145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149" t="s">
        <v>135</v>
      </c>
      <c r="B89" s="236" t="s">
        <v>169</v>
      </c>
      <c r="C89" s="237"/>
      <c r="D89" s="237"/>
      <c r="E89" s="237"/>
      <c r="F89" s="237"/>
      <c r="G89" s="238"/>
      <c r="H89" s="149" t="s">
        <v>171</v>
      </c>
      <c r="I89" s="149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52" t="s">
        <v>142</v>
      </c>
      <c r="B90" s="152"/>
      <c r="C90" s="153"/>
      <c r="D90" s="153"/>
      <c r="E90" s="153"/>
      <c r="F90" s="153"/>
      <c r="G90" s="153"/>
      <c r="H90" s="152" t="s">
        <v>230</v>
      </c>
      <c r="I90" s="152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52"/>
      <c r="B91" s="152"/>
      <c r="C91" s="153"/>
      <c r="D91" s="153"/>
      <c r="E91" s="153"/>
      <c r="F91" s="153"/>
      <c r="G91" s="153"/>
      <c r="H91" s="152" t="s">
        <v>232</v>
      </c>
      <c r="I91" s="152" t="s">
        <v>179</v>
      </c>
      <c r="J91" s="68"/>
      <c r="K91" s="56"/>
      <c r="L91" s="54"/>
      <c r="M91" s="54"/>
      <c r="N91" s="54"/>
    </row>
    <row r="92" spans="1:14" x14ac:dyDescent="0.25">
      <c r="A92" s="145">
        <v>1</v>
      </c>
      <c r="B92" s="233">
        <v>2</v>
      </c>
      <c r="C92" s="234"/>
      <c r="D92" s="234"/>
      <c r="E92" s="234"/>
      <c r="F92" s="234"/>
      <c r="G92" s="235"/>
      <c r="H92" s="145">
        <v>3</v>
      </c>
      <c r="I92" s="145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48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149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149" t="s">
        <v>234</v>
      </c>
      <c r="I99" s="149" t="s">
        <v>235</v>
      </c>
      <c r="J99" s="149" t="s">
        <v>172</v>
      </c>
      <c r="K99" s="56"/>
      <c r="L99" s="54"/>
      <c r="M99" s="54"/>
      <c r="N99" s="54"/>
    </row>
    <row r="100" spans="1:14" x14ac:dyDescent="0.25">
      <c r="A100" s="152" t="s">
        <v>142</v>
      </c>
      <c r="B100" s="236"/>
      <c r="C100" s="237"/>
      <c r="D100" s="237"/>
      <c r="E100" s="237"/>
      <c r="F100" s="236" t="s">
        <v>236</v>
      </c>
      <c r="G100" s="238"/>
      <c r="H100" s="152" t="s">
        <v>237</v>
      </c>
      <c r="I100" s="152" t="s">
        <v>220</v>
      </c>
      <c r="J100" s="152" t="s">
        <v>238</v>
      </c>
      <c r="K100" s="56"/>
      <c r="L100" s="54"/>
      <c r="M100" s="54"/>
      <c r="N100" s="54"/>
    </row>
    <row r="101" spans="1:14" x14ac:dyDescent="0.25">
      <c r="A101" s="152"/>
      <c r="B101" s="236"/>
      <c r="C101" s="237"/>
      <c r="D101" s="237"/>
      <c r="E101" s="237"/>
      <c r="F101" s="236" t="s">
        <v>239</v>
      </c>
      <c r="G101" s="238"/>
      <c r="H101" s="152" t="s">
        <v>240</v>
      </c>
      <c r="I101" s="152"/>
      <c r="J101" s="152"/>
      <c r="K101" s="56"/>
      <c r="L101" s="54"/>
      <c r="M101" s="54"/>
      <c r="N101" s="54"/>
    </row>
    <row r="102" spans="1:14" x14ac:dyDescent="0.25">
      <c r="A102" s="145">
        <v>1</v>
      </c>
      <c r="B102" s="250">
        <v>2</v>
      </c>
      <c r="C102" s="251"/>
      <c r="D102" s="251"/>
      <c r="E102" s="251"/>
      <c r="F102" s="233">
        <v>3</v>
      </c>
      <c r="G102" s="235"/>
      <c r="H102" s="145">
        <v>4</v>
      </c>
      <c r="I102" s="145">
        <v>5</v>
      </c>
      <c r="J102" s="145">
        <v>6</v>
      </c>
      <c r="K102" s="56"/>
      <c r="L102" s="118"/>
      <c r="M102" s="54"/>
      <c r="N102" s="54"/>
    </row>
    <row r="103" spans="1:14" x14ac:dyDescent="0.25">
      <c r="A103" s="145">
        <v>1</v>
      </c>
      <c r="B103" s="112"/>
      <c r="C103" s="114"/>
      <c r="D103" s="114"/>
      <c r="E103" s="114"/>
      <c r="F103" s="115"/>
      <c r="G103" s="155"/>
      <c r="H103" s="84"/>
      <c r="I103" s="145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145">
        <v>2</v>
      </c>
      <c r="B104" s="112"/>
      <c r="C104" s="114"/>
      <c r="D104" s="114"/>
      <c r="E104" s="114"/>
      <c r="F104" s="115"/>
      <c r="G104" s="155"/>
      <c r="H104" s="84"/>
      <c r="I104" s="145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145">
        <v>3</v>
      </c>
      <c r="B105" s="112"/>
      <c r="C105" s="114"/>
      <c r="D105" s="114"/>
      <c r="E105" s="114"/>
      <c r="F105" s="115"/>
      <c r="G105" s="155"/>
      <c r="H105" s="84"/>
      <c r="I105" s="145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145">
        <v>4</v>
      </c>
      <c r="B106" s="112"/>
      <c r="C106" s="114"/>
      <c r="D106" s="114"/>
      <c r="E106" s="114"/>
      <c r="F106" s="115"/>
      <c r="G106" s="155"/>
      <c r="H106" s="84"/>
      <c r="I106" s="145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55"/>
      <c r="H107" s="145" t="s">
        <v>167</v>
      </c>
      <c r="I107" s="145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149" t="s">
        <v>135</v>
      </c>
      <c r="B111" s="236" t="s">
        <v>218</v>
      </c>
      <c r="C111" s="237"/>
      <c r="D111" s="237"/>
      <c r="E111" s="237"/>
      <c r="F111" s="237"/>
      <c r="G111" s="238"/>
      <c r="H111" s="149" t="s">
        <v>171</v>
      </c>
      <c r="I111" s="149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52" t="s">
        <v>142</v>
      </c>
      <c r="B112" s="152"/>
      <c r="C112" s="153"/>
      <c r="D112" s="153"/>
      <c r="E112" s="153"/>
      <c r="F112" s="153"/>
      <c r="G112" s="153"/>
      <c r="H112" s="152"/>
      <c r="I112" s="152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52"/>
      <c r="B113" s="152"/>
      <c r="C113" s="153"/>
      <c r="D113" s="153"/>
      <c r="E113" s="153"/>
      <c r="F113" s="153"/>
      <c r="G113" s="153"/>
      <c r="H113" s="152"/>
      <c r="I113" s="152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145">
        <v>1</v>
      </c>
      <c r="B114" s="233">
        <v>2</v>
      </c>
      <c r="C114" s="234"/>
      <c r="D114" s="234"/>
      <c r="E114" s="234"/>
      <c r="F114" s="234"/>
      <c r="G114" s="235"/>
      <c r="H114" s="145">
        <v>3</v>
      </c>
      <c r="I114" s="145">
        <v>4</v>
      </c>
      <c r="J114" s="70">
        <v>5</v>
      </c>
      <c r="K114" s="56"/>
      <c r="L114" s="54"/>
      <c r="M114" s="54"/>
      <c r="N114" s="54"/>
    </row>
    <row r="115" spans="1:14" x14ac:dyDescent="0.25">
      <c r="A115" s="145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145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145"/>
      <c r="B117" s="112" t="s">
        <v>166</v>
      </c>
      <c r="C117" s="114"/>
      <c r="D117" s="114"/>
      <c r="E117" s="114"/>
      <c r="F117" s="114"/>
      <c r="G117" s="114"/>
      <c r="H117" s="145" t="s">
        <v>167</v>
      </c>
      <c r="I117" s="145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149" t="s">
        <v>135</v>
      </c>
      <c r="B121" s="236" t="s">
        <v>169</v>
      </c>
      <c r="C121" s="237"/>
      <c r="D121" s="237"/>
      <c r="E121" s="237"/>
      <c r="F121" s="237"/>
      <c r="G121" s="238"/>
      <c r="H121" s="149" t="s">
        <v>247</v>
      </c>
      <c r="I121" s="149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52" t="s">
        <v>142</v>
      </c>
      <c r="B122" s="152"/>
      <c r="C122" s="153"/>
      <c r="D122" s="153"/>
      <c r="E122" s="153"/>
      <c r="F122" s="153"/>
      <c r="G122" s="153"/>
      <c r="H122" s="152"/>
      <c r="I122" s="152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52"/>
      <c r="B123" s="152"/>
      <c r="C123" s="153"/>
      <c r="D123" s="153"/>
      <c r="E123" s="153"/>
      <c r="F123" s="153"/>
      <c r="G123" s="153"/>
      <c r="H123" s="152"/>
      <c r="I123" s="152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145">
        <v>1</v>
      </c>
      <c r="B124" s="233">
        <v>2</v>
      </c>
      <c r="C124" s="234"/>
      <c r="D124" s="234"/>
      <c r="E124" s="234"/>
      <c r="F124" s="234"/>
      <c r="G124" s="235"/>
      <c r="H124" s="145">
        <v>3</v>
      </c>
      <c r="I124" s="145">
        <v>4</v>
      </c>
      <c r="J124" s="70">
        <v>5</v>
      </c>
      <c r="K124" s="56"/>
      <c r="L124" s="54"/>
      <c r="M124" s="54"/>
      <c r="N124" s="54"/>
    </row>
    <row r="125" spans="1:14" x14ac:dyDescent="0.25">
      <c r="A125" s="145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145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145"/>
      <c r="B127" s="112" t="s">
        <v>166</v>
      </c>
      <c r="C127" s="114"/>
      <c r="D127" s="114"/>
      <c r="E127" s="114"/>
      <c r="F127" s="114"/>
      <c r="G127" s="114"/>
      <c r="H127" s="145" t="s">
        <v>167</v>
      </c>
      <c r="I127" s="145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149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149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52" t="s">
        <v>142</v>
      </c>
      <c r="B132" s="152"/>
      <c r="C132" s="153"/>
      <c r="D132" s="153"/>
      <c r="E132" s="153"/>
      <c r="F132" s="153"/>
      <c r="G132" s="153"/>
      <c r="H132" s="120"/>
      <c r="I132" s="152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52"/>
      <c r="B133" s="152"/>
      <c r="C133" s="153"/>
      <c r="D133" s="153"/>
      <c r="E133" s="153"/>
      <c r="F133" s="153"/>
      <c r="G133" s="153"/>
      <c r="H133" s="121"/>
      <c r="I133" s="152"/>
      <c r="J133" s="68"/>
      <c r="K133" s="56"/>
      <c r="L133" s="54"/>
      <c r="M133" s="54"/>
      <c r="N133" s="54"/>
    </row>
    <row r="134" spans="1:14" x14ac:dyDescent="0.25">
      <c r="A134" s="145">
        <v>1</v>
      </c>
      <c r="B134" s="233">
        <v>2</v>
      </c>
      <c r="C134" s="234"/>
      <c r="D134" s="234"/>
      <c r="E134" s="234"/>
      <c r="F134" s="234"/>
      <c r="G134" s="234"/>
      <c r="H134" s="235"/>
      <c r="I134" s="145">
        <v>3</v>
      </c>
      <c r="J134" s="70">
        <v>4</v>
      </c>
      <c r="K134" s="56"/>
      <c r="L134" s="54"/>
      <c r="M134" s="54"/>
      <c r="N134" s="54"/>
    </row>
    <row r="135" spans="1:14" x14ac:dyDescent="0.25">
      <c r="A135" s="145">
        <v>1</v>
      </c>
      <c r="B135" s="112"/>
      <c r="C135" s="114"/>
      <c r="D135" s="114"/>
      <c r="E135" s="114"/>
      <c r="F135" s="114"/>
      <c r="G135" s="114"/>
      <c r="H135" s="114"/>
      <c r="I135" s="119">
        <v>0</v>
      </c>
      <c r="J135" s="84">
        <v>0</v>
      </c>
      <c r="K135" s="56"/>
      <c r="L135" s="54"/>
      <c r="M135" s="54"/>
      <c r="N135" s="54"/>
    </row>
    <row r="136" spans="1:14" x14ac:dyDescent="0.25">
      <c r="A136" s="145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145"/>
      <c r="B137" s="112" t="s">
        <v>166</v>
      </c>
      <c r="C137" s="114"/>
      <c r="D137" s="114"/>
      <c r="E137" s="114"/>
      <c r="F137" s="114"/>
      <c r="G137" s="114"/>
      <c r="H137" s="114"/>
      <c r="I137" s="145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149" t="s">
        <v>135</v>
      </c>
      <c r="B141" s="236" t="s">
        <v>169</v>
      </c>
      <c r="C141" s="237"/>
      <c r="D141" s="237"/>
      <c r="E141" s="237"/>
      <c r="F141" s="237"/>
      <c r="G141" s="238"/>
      <c r="H141" s="149" t="s">
        <v>171</v>
      </c>
      <c r="I141" s="149" t="s">
        <v>255</v>
      </c>
      <c r="J141" s="149" t="s">
        <v>172</v>
      </c>
    </row>
    <row r="142" spans="1:14" x14ac:dyDescent="0.25">
      <c r="A142" s="152" t="s">
        <v>142</v>
      </c>
      <c r="B142" s="152"/>
      <c r="C142" s="153"/>
      <c r="D142" s="153"/>
      <c r="E142" s="153"/>
      <c r="F142" s="153"/>
      <c r="G142" s="153"/>
      <c r="H142" s="152"/>
      <c r="I142" s="152" t="s">
        <v>256</v>
      </c>
      <c r="J142" s="152" t="s">
        <v>219</v>
      </c>
    </row>
    <row r="143" spans="1:14" x14ac:dyDescent="0.25">
      <c r="A143" s="152"/>
      <c r="B143" s="152"/>
      <c r="C143" s="153"/>
      <c r="D143" s="153"/>
      <c r="E143" s="153"/>
      <c r="F143" s="153"/>
      <c r="G143" s="153"/>
      <c r="H143" s="152"/>
      <c r="I143" s="152" t="s">
        <v>179</v>
      </c>
      <c r="J143" s="152"/>
    </row>
    <row r="144" spans="1:14" x14ac:dyDescent="0.25">
      <c r="A144" s="145">
        <v>1</v>
      </c>
      <c r="B144" s="233">
        <v>2</v>
      </c>
      <c r="C144" s="234"/>
      <c r="D144" s="234"/>
      <c r="E144" s="234"/>
      <c r="F144" s="234"/>
      <c r="G144" s="235"/>
      <c r="H144" s="145">
        <v>3</v>
      </c>
      <c r="I144" s="145">
        <v>4</v>
      </c>
      <c r="J144" s="145">
        <v>5</v>
      </c>
    </row>
    <row r="145" spans="1:10" x14ac:dyDescent="0.25">
      <c r="A145" s="145">
        <v>1</v>
      </c>
      <c r="B145" s="109"/>
      <c r="C145" s="111"/>
      <c r="D145" s="111"/>
      <c r="E145" s="111"/>
      <c r="F145" s="111"/>
      <c r="G145" s="111"/>
      <c r="H145" s="84">
        <v>0</v>
      </c>
      <c r="I145" s="84">
        <v>0</v>
      </c>
      <c r="J145" s="84">
        <f t="shared" ref="J145:J150" si="0">SUM(H145*I145)</f>
        <v>0</v>
      </c>
    </row>
    <row r="146" spans="1:10" x14ac:dyDescent="0.25">
      <c r="A146" s="145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 t="shared" si="0"/>
        <v>0</v>
      </c>
    </row>
    <row r="147" spans="1:10" x14ac:dyDescent="0.25">
      <c r="A147" s="145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si="0"/>
        <v>0</v>
      </c>
    </row>
    <row r="148" spans="1:10" x14ac:dyDescent="0.25">
      <c r="A148" s="145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145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145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145"/>
      <c r="B151" s="112" t="s">
        <v>166</v>
      </c>
      <c r="C151" s="114"/>
      <c r="D151" s="114"/>
      <c r="E151" s="114"/>
      <c r="F151" s="114"/>
      <c r="G151" s="114"/>
      <c r="H151" s="145" t="s">
        <v>167</v>
      </c>
      <c r="I151" s="145" t="s">
        <v>167</v>
      </c>
      <c r="J151" s="84">
        <f>J145+J146+J147+J148+J149+J150</f>
        <v>0</v>
      </c>
    </row>
  </sheetData>
  <mergeCells count="59">
    <mergeCell ref="B141:G141"/>
    <mergeCell ref="B144:G144"/>
    <mergeCell ref="E7:J8"/>
    <mergeCell ref="D73:J74"/>
    <mergeCell ref="B121:G121"/>
    <mergeCell ref="B124:G124"/>
    <mergeCell ref="A129:J129"/>
    <mergeCell ref="B131:H131"/>
    <mergeCell ref="B134:H134"/>
    <mergeCell ref="A139:J139"/>
    <mergeCell ref="B102:E102"/>
    <mergeCell ref="F102:G102"/>
    <mergeCell ref="A109:J109"/>
    <mergeCell ref="B111:G111"/>
    <mergeCell ref="B114:G114"/>
    <mergeCell ref="A119:J119"/>
    <mergeCell ref="B101:E101"/>
    <mergeCell ref="F101:G101"/>
    <mergeCell ref="B83:F83"/>
    <mergeCell ref="B84:F84"/>
    <mergeCell ref="B85:F85"/>
    <mergeCell ref="A87:J87"/>
    <mergeCell ref="B89:G89"/>
    <mergeCell ref="B92:G92"/>
    <mergeCell ref="A97:J97"/>
    <mergeCell ref="B99:E99"/>
    <mergeCell ref="F99:G99"/>
    <mergeCell ref="B100:E100"/>
    <mergeCell ref="F100:G100"/>
    <mergeCell ref="B82:F82"/>
    <mergeCell ref="A46:J46"/>
    <mergeCell ref="A47:J47"/>
    <mergeCell ref="B49:H49"/>
    <mergeCell ref="B53:H53"/>
    <mergeCell ref="A69:J69"/>
    <mergeCell ref="A75:J75"/>
    <mergeCell ref="B77:F77"/>
    <mergeCell ref="B78:F78"/>
    <mergeCell ref="B79:F79"/>
    <mergeCell ref="B80:F80"/>
    <mergeCell ref="B81:F81"/>
    <mergeCell ref="A45:J45"/>
    <mergeCell ref="B25:F25"/>
    <mergeCell ref="B29:F29"/>
    <mergeCell ref="B30:F30"/>
    <mergeCell ref="B31:F31"/>
    <mergeCell ref="B32:F32"/>
    <mergeCell ref="A34:J34"/>
    <mergeCell ref="B36:F36"/>
    <mergeCell ref="B40:F40"/>
    <mergeCell ref="B41:F41"/>
    <mergeCell ref="B42:F42"/>
    <mergeCell ref="B43:F43"/>
    <mergeCell ref="A23:J23"/>
    <mergeCell ref="A1:J1"/>
    <mergeCell ref="A3:J3"/>
    <mergeCell ref="A9:J9"/>
    <mergeCell ref="D11:G11"/>
    <mergeCell ref="E12:G12"/>
  </mergeCells>
  <pageMargins left="0.7" right="0.7" top="0.75" bottom="0.75" header="0.3" footer="0.3"/>
  <pageSetup paperSize="9" scale="54" fitToHeight="0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  <pageSetUpPr fitToPage="1"/>
  </sheetPr>
  <dimension ref="A1:N151"/>
  <sheetViews>
    <sheetView view="pageBreakPreview" topLeftCell="A127" zoomScaleSheetLayoutView="100" workbookViewId="0">
      <selection activeCell="J146" sqref="J146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313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341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44.2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78" t="s">
        <v>135</v>
      </c>
      <c r="B11" s="78" t="s">
        <v>136</v>
      </c>
      <c r="C11" s="78" t="s">
        <v>137</v>
      </c>
      <c r="D11" s="233" t="s">
        <v>138</v>
      </c>
      <c r="E11" s="234"/>
      <c r="F11" s="234"/>
      <c r="G11" s="235"/>
      <c r="H11" s="78" t="s">
        <v>139</v>
      </c>
      <c r="I11" s="7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06" t="s">
        <v>142</v>
      </c>
      <c r="B12" s="106" t="s">
        <v>143</v>
      </c>
      <c r="C12" s="106" t="s">
        <v>144</v>
      </c>
      <c r="D12" s="78" t="s">
        <v>145</v>
      </c>
      <c r="E12" s="233" t="s">
        <v>29</v>
      </c>
      <c r="F12" s="234"/>
      <c r="G12" s="235"/>
      <c r="H12" s="106" t="s">
        <v>146</v>
      </c>
      <c r="I12" s="106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06"/>
      <c r="B13" s="106" t="s">
        <v>149</v>
      </c>
      <c r="C13" s="106" t="s">
        <v>150</v>
      </c>
      <c r="D13" s="106"/>
      <c r="E13" s="78" t="s">
        <v>151</v>
      </c>
      <c r="F13" s="78" t="s">
        <v>152</v>
      </c>
      <c r="G13" s="78" t="s">
        <v>152</v>
      </c>
      <c r="H13" s="106" t="s">
        <v>153</v>
      </c>
      <c r="I13" s="106"/>
      <c r="J13" s="68" t="s">
        <v>154</v>
      </c>
      <c r="K13" s="56"/>
      <c r="L13" s="54"/>
      <c r="M13" s="54"/>
      <c r="N13" s="54"/>
    </row>
    <row r="14" spans="1:14" x14ac:dyDescent="0.25">
      <c r="A14" s="106"/>
      <c r="B14" s="106"/>
      <c r="C14" s="106"/>
      <c r="D14" s="106"/>
      <c r="E14" s="106" t="s">
        <v>153</v>
      </c>
      <c r="F14" s="106" t="s">
        <v>155</v>
      </c>
      <c r="G14" s="106" t="s">
        <v>156</v>
      </c>
      <c r="H14" s="106" t="s">
        <v>157</v>
      </c>
      <c r="I14" s="106"/>
      <c r="J14" s="68" t="s">
        <v>158</v>
      </c>
      <c r="K14" s="56"/>
      <c r="L14" s="54"/>
      <c r="M14" s="54"/>
      <c r="N14" s="54"/>
    </row>
    <row r="15" spans="1:14" x14ac:dyDescent="0.25">
      <c r="A15" s="106"/>
      <c r="B15" s="106"/>
      <c r="C15" s="106"/>
      <c r="D15" s="106"/>
      <c r="E15" s="106" t="s">
        <v>159</v>
      </c>
      <c r="F15" s="106" t="s">
        <v>160</v>
      </c>
      <c r="G15" s="106" t="s">
        <v>160</v>
      </c>
      <c r="H15" s="106"/>
      <c r="I15" s="106"/>
      <c r="J15" s="68" t="s">
        <v>161</v>
      </c>
      <c r="K15" s="56"/>
      <c r="L15" s="54"/>
      <c r="M15" s="54"/>
      <c r="N15" s="54"/>
    </row>
    <row r="16" spans="1:14" x14ac:dyDescent="0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69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69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69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69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69" t="s">
        <v>167</v>
      </c>
      <c r="D21" s="73">
        <f>+SUM(D17:D20)</f>
        <v>0</v>
      </c>
      <c r="E21" s="69" t="s">
        <v>167</v>
      </c>
      <c r="F21" s="69" t="s">
        <v>167</v>
      </c>
      <c r="G21" s="69" t="s">
        <v>167</v>
      </c>
      <c r="H21" s="76" t="s">
        <v>167</v>
      </c>
      <c r="I21" s="69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78" t="s">
        <v>135</v>
      </c>
      <c r="B25" s="236" t="s">
        <v>169</v>
      </c>
      <c r="C25" s="237"/>
      <c r="D25" s="237"/>
      <c r="E25" s="237"/>
      <c r="F25" s="238"/>
      <c r="G25" s="78" t="s">
        <v>170</v>
      </c>
      <c r="H25" s="78" t="s">
        <v>171</v>
      </c>
      <c r="I25" s="7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06" t="s">
        <v>142</v>
      </c>
      <c r="B26" s="106"/>
      <c r="C26" s="79"/>
      <c r="D26" s="79"/>
      <c r="E26" s="79"/>
      <c r="F26" s="80"/>
      <c r="G26" s="106" t="s">
        <v>173</v>
      </c>
      <c r="H26" s="106" t="s">
        <v>174</v>
      </c>
      <c r="I26" s="106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06"/>
      <c r="B27" s="106"/>
      <c r="C27" s="79"/>
      <c r="D27" s="79"/>
      <c r="E27" s="79"/>
      <c r="F27" s="80"/>
      <c r="G27" s="106" t="s">
        <v>177</v>
      </c>
      <c r="H27" s="106" t="s">
        <v>178</v>
      </c>
      <c r="I27" s="106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78" t="s">
        <v>135</v>
      </c>
      <c r="B36" s="236" t="s">
        <v>169</v>
      </c>
      <c r="C36" s="237"/>
      <c r="D36" s="237"/>
      <c r="E36" s="237"/>
      <c r="F36" s="238"/>
      <c r="G36" s="78" t="s">
        <v>181</v>
      </c>
      <c r="H36" s="78" t="s">
        <v>171</v>
      </c>
      <c r="I36" s="7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06" t="s">
        <v>142</v>
      </c>
      <c r="B37" s="106"/>
      <c r="C37" s="79"/>
      <c r="D37" s="79"/>
      <c r="E37" s="79"/>
      <c r="F37" s="80"/>
      <c r="G37" s="106" t="s">
        <v>174</v>
      </c>
      <c r="H37" s="106" t="s">
        <v>183</v>
      </c>
      <c r="I37" s="106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06"/>
      <c r="B38" s="106"/>
      <c r="C38" s="79"/>
      <c r="D38" s="79"/>
      <c r="E38" s="79"/>
      <c r="F38" s="80"/>
      <c r="G38" s="106" t="s">
        <v>185</v>
      </c>
      <c r="H38" s="106" t="s">
        <v>186</v>
      </c>
      <c r="I38" s="106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7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7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06" t="s">
        <v>142</v>
      </c>
      <c r="B50" s="106"/>
      <c r="C50" s="107"/>
      <c r="D50" s="79"/>
      <c r="E50" s="79"/>
      <c r="F50" s="107"/>
      <c r="G50" s="107"/>
      <c r="H50" s="108"/>
      <c r="I50" s="106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06"/>
      <c r="B51" s="106"/>
      <c r="C51" s="107"/>
      <c r="D51" s="79"/>
      <c r="E51" s="79"/>
      <c r="F51" s="107"/>
      <c r="G51" s="107"/>
      <c r="H51" s="108"/>
      <c r="I51" s="106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69">
        <v>1</v>
      </c>
      <c r="B53" s="233">
        <v>2</v>
      </c>
      <c r="C53" s="234"/>
      <c r="D53" s="234"/>
      <c r="E53" s="234"/>
      <c r="F53" s="234"/>
      <c r="G53" s="234"/>
      <c r="H53" s="235"/>
      <c r="I53" s="69">
        <v>3</v>
      </c>
      <c r="J53" s="70">
        <v>4</v>
      </c>
      <c r="K53" s="56"/>
      <c r="L53" s="54"/>
      <c r="M53" s="54"/>
      <c r="N53" s="54"/>
    </row>
    <row r="54" spans="1:14" x14ac:dyDescent="0.25">
      <c r="A54" s="69">
        <v>1</v>
      </c>
      <c r="B54" s="90" t="s">
        <v>200</v>
      </c>
      <c r="C54" s="91"/>
      <c r="D54" s="92"/>
      <c r="E54" s="92"/>
      <c r="F54" s="91"/>
      <c r="G54" s="91"/>
      <c r="H54" s="93"/>
      <c r="I54" s="69" t="s">
        <v>167</v>
      </c>
      <c r="J54" s="73"/>
      <c r="K54" s="56"/>
      <c r="L54" s="54"/>
      <c r="M54" s="54"/>
      <c r="N54" s="54"/>
    </row>
    <row r="55" spans="1:14" x14ac:dyDescent="0.25">
      <c r="A55" s="78" t="s">
        <v>201</v>
      </c>
      <c r="B55" s="94" t="s">
        <v>29</v>
      </c>
      <c r="C55" s="107"/>
      <c r="D55" s="79"/>
      <c r="E55" s="79"/>
      <c r="F55" s="107"/>
      <c r="G55" s="107"/>
      <c r="H55" s="107"/>
      <c r="I55" s="7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07"/>
      <c r="D56" s="79"/>
      <c r="E56" s="79"/>
      <c r="F56" s="107"/>
      <c r="G56" s="107"/>
      <c r="H56" s="107"/>
      <c r="I56" s="73">
        <f>+$K$21</f>
        <v>0</v>
      </c>
      <c r="J56" s="73">
        <f>+I56*L56</f>
        <v>0</v>
      </c>
      <c r="K56" s="56"/>
      <c r="L56" s="54"/>
      <c r="M56" s="54"/>
      <c r="N56" s="54"/>
    </row>
    <row r="57" spans="1:14" x14ac:dyDescent="0.25">
      <c r="A57" s="69" t="s">
        <v>203</v>
      </c>
      <c r="B57" s="90" t="s">
        <v>204</v>
      </c>
      <c r="C57" s="91"/>
      <c r="D57" s="92"/>
      <c r="E57" s="92"/>
      <c r="F57" s="91"/>
      <c r="G57" s="91"/>
      <c r="H57" s="93"/>
      <c r="I57" s="69"/>
      <c r="J57" s="73"/>
      <c r="K57" s="56"/>
      <c r="L57" s="54"/>
      <c r="M57" s="54"/>
      <c r="N57" s="54"/>
    </row>
    <row r="58" spans="1:14" x14ac:dyDescent="0.25">
      <c r="A58" s="78" t="s">
        <v>205</v>
      </c>
      <c r="B58" s="95" t="s">
        <v>206</v>
      </c>
      <c r="C58" s="96"/>
      <c r="D58" s="97"/>
      <c r="E58" s="97"/>
      <c r="F58" s="96"/>
      <c r="G58" s="96"/>
      <c r="H58" s="98"/>
      <c r="I58" s="78"/>
      <c r="J58" s="73"/>
      <c r="K58" s="56"/>
      <c r="L58" s="54"/>
      <c r="M58" s="54"/>
      <c r="N58" s="54"/>
    </row>
    <row r="59" spans="1:14" x14ac:dyDescent="0.25">
      <c r="A59" s="78">
        <v>2</v>
      </c>
      <c r="B59" s="95" t="s">
        <v>207</v>
      </c>
      <c r="C59" s="96"/>
      <c r="D59" s="97"/>
      <c r="E59" s="97"/>
      <c r="F59" s="96"/>
      <c r="G59" s="96"/>
      <c r="H59" s="98"/>
      <c r="I59" s="78" t="s">
        <v>167</v>
      </c>
      <c r="J59" s="73"/>
      <c r="K59" s="56"/>
      <c r="L59" s="54"/>
      <c r="M59" s="54"/>
      <c r="N59" s="54"/>
    </row>
    <row r="60" spans="1:14" x14ac:dyDescent="0.25">
      <c r="A60" s="78" t="s">
        <v>208</v>
      </c>
      <c r="B60" s="95" t="s">
        <v>29</v>
      </c>
      <c r="C60" s="96"/>
      <c r="D60" s="97"/>
      <c r="E60" s="97"/>
      <c r="F60" s="96"/>
      <c r="G60" s="96"/>
      <c r="H60" s="98"/>
      <c r="I60" s="78"/>
      <c r="J60" s="73"/>
      <c r="K60" s="56"/>
      <c r="L60" s="54"/>
      <c r="M60" s="54"/>
      <c r="N60" s="54"/>
    </row>
    <row r="61" spans="1:14" x14ac:dyDescent="0.25">
      <c r="A61" s="106"/>
      <c r="B61" s="94" t="s">
        <v>209</v>
      </c>
      <c r="C61" s="107"/>
      <c r="D61" s="79"/>
      <c r="E61" s="79"/>
      <c r="F61" s="107"/>
      <c r="G61" s="107"/>
      <c r="H61" s="108"/>
      <c r="I61" s="73">
        <f>+$K$21</f>
        <v>0</v>
      </c>
      <c r="J61" s="73">
        <f>+I61*L61</f>
        <v>0</v>
      </c>
      <c r="K61" s="56"/>
      <c r="L61" s="54"/>
      <c r="M61" s="54"/>
      <c r="N61" s="54"/>
    </row>
    <row r="62" spans="1:14" x14ac:dyDescent="0.25">
      <c r="A62" s="78" t="s">
        <v>210</v>
      </c>
      <c r="B62" s="95" t="s">
        <v>211</v>
      </c>
      <c r="C62" s="96"/>
      <c r="D62" s="97"/>
      <c r="E62" s="97"/>
      <c r="F62" s="96"/>
      <c r="G62" s="96"/>
      <c r="H62" s="98"/>
      <c r="I62" s="73"/>
      <c r="J62" s="73"/>
      <c r="K62" s="56"/>
      <c r="L62" s="54"/>
      <c r="M62" s="54"/>
      <c r="N62" s="54"/>
    </row>
    <row r="63" spans="1:14" x14ac:dyDescent="0.25">
      <c r="A63" s="78" t="s">
        <v>212</v>
      </c>
      <c r="B63" s="95" t="s">
        <v>213</v>
      </c>
      <c r="C63" s="96"/>
      <c r="D63" s="97"/>
      <c r="E63" s="97"/>
      <c r="F63" s="96"/>
      <c r="G63" s="96"/>
      <c r="H63" s="98"/>
      <c r="I63" s="73">
        <f>+$K$21</f>
        <v>0</v>
      </c>
      <c r="J63" s="73">
        <f>+I63*L63</f>
        <v>0</v>
      </c>
      <c r="K63" s="56"/>
      <c r="L63" s="54"/>
      <c r="M63" s="54"/>
      <c r="N63" s="54"/>
    </row>
    <row r="64" spans="1:14" x14ac:dyDescent="0.25">
      <c r="A64" s="78" t="s">
        <v>214</v>
      </c>
      <c r="B64" s="95" t="s">
        <v>215</v>
      </c>
      <c r="C64" s="96"/>
      <c r="D64" s="97"/>
      <c r="E64" s="97"/>
      <c r="F64" s="96"/>
      <c r="G64" s="96"/>
      <c r="H64" s="98"/>
      <c r="I64" s="73"/>
      <c r="J64" s="73"/>
      <c r="K64" s="56"/>
      <c r="L64" s="54"/>
      <c r="M64" s="54"/>
      <c r="N64" s="54"/>
    </row>
    <row r="65" spans="1:14" x14ac:dyDescent="0.25">
      <c r="A65" s="78" t="s">
        <v>216</v>
      </c>
      <c r="B65" s="95" t="s">
        <v>215</v>
      </c>
      <c r="C65" s="96"/>
      <c r="D65" s="97"/>
      <c r="E65" s="97"/>
      <c r="F65" s="96"/>
      <c r="G65" s="96"/>
      <c r="H65" s="98"/>
      <c r="I65" s="73"/>
      <c r="J65" s="73"/>
      <c r="K65" s="56"/>
      <c r="L65" s="54"/>
      <c r="M65" s="54"/>
      <c r="N65" s="54"/>
    </row>
    <row r="66" spans="1:14" x14ac:dyDescent="0.25">
      <c r="A66" s="78">
        <v>3</v>
      </c>
      <c r="B66" s="95" t="s">
        <v>217</v>
      </c>
      <c r="C66" s="96"/>
      <c r="D66" s="97"/>
      <c r="E66" s="97"/>
      <c r="F66" s="96"/>
      <c r="G66" s="96"/>
      <c r="H66" s="98"/>
      <c r="I66" s="73">
        <f>+$K$21</f>
        <v>0</v>
      </c>
      <c r="J66" s="73">
        <f>+I66*L66</f>
        <v>0</v>
      </c>
      <c r="K66" s="56"/>
      <c r="L66" s="54"/>
      <c r="M66" s="54"/>
      <c r="N66" s="54"/>
    </row>
    <row r="67" spans="1:14" x14ac:dyDescent="0.25">
      <c r="A67" s="69"/>
      <c r="B67" s="69" t="s">
        <v>166</v>
      </c>
      <c r="C67" s="91"/>
      <c r="D67" s="92"/>
      <c r="E67" s="92"/>
      <c r="F67" s="91"/>
      <c r="G67" s="91"/>
      <c r="H67" s="93"/>
      <c r="I67" s="69" t="s">
        <v>167</v>
      </c>
      <c r="J67" s="73">
        <f>+ SUM(J54:J66)</f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01"/>
      <c r="C71" s="99"/>
      <c r="D71" s="59" t="s">
        <v>313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01"/>
      <c r="C73" s="99"/>
      <c r="D73" s="242" t="s">
        <v>341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47.25" customHeight="1" x14ac:dyDescent="0.25">
      <c r="A74" s="100"/>
      <c r="B74" s="101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78" t="s">
        <v>135</v>
      </c>
      <c r="B77" s="236" t="s">
        <v>169</v>
      </c>
      <c r="C77" s="237"/>
      <c r="D77" s="237"/>
      <c r="E77" s="237"/>
      <c r="F77" s="238"/>
      <c r="G77" s="78" t="s">
        <v>171</v>
      </c>
      <c r="H77" s="78" t="s">
        <v>171</v>
      </c>
      <c r="I77" s="78" t="s">
        <v>223</v>
      </c>
      <c r="J77" s="78" t="s">
        <v>172</v>
      </c>
      <c r="K77" s="56"/>
      <c r="L77" s="54"/>
      <c r="M77" s="54"/>
      <c r="N77" s="54"/>
    </row>
    <row r="78" spans="1:14" x14ac:dyDescent="0.25">
      <c r="A78" s="106" t="s">
        <v>142</v>
      </c>
      <c r="B78" s="244"/>
      <c r="C78" s="245"/>
      <c r="D78" s="245"/>
      <c r="E78" s="245"/>
      <c r="F78" s="246"/>
      <c r="G78" s="106" t="s">
        <v>224</v>
      </c>
      <c r="H78" s="106" t="s">
        <v>225</v>
      </c>
      <c r="I78" s="106" t="s">
        <v>226</v>
      </c>
      <c r="J78" s="106" t="s">
        <v>176</v>
      </c>
      <c r="K78" s="56"/>
      <c r="L78" s="54"/>
      <c r="M78" s="54"/>
      <c r="N78" s="54"/>
    </row>
    <row r="79" spans="1:14" x14ac:dyDescent="0.25">
      <c r="A79" s="106"/>
      <c r="B79" s="244"/>
      <c r="C79" s="245"/>
      <c r="D79" s="245"/>
      <c r="E79" s="245"/>
      <c r="F79" s="246"/>
      <c r="G79" s="106"/>
      <c r="H79" s="106" t="s">
        <v>227</v>
      </c>
      <c r="I79" s="106" t="s">
        <v>179</v>
      </c>
      <c r="J79" s="106"/>
      <c r="K79" s="56"/>
      <c r="L79" s="54"/>
      <c r="M79" s="54"/>
      <c r="N79" s="54"/>
    </row>
    <row r="80" spans="1:14" x14ac:dyDescent="0.25">
      <c r="A80" s="69">
        <v>1</v>
      </c>
      <c r="B80" s="250">
        <v>2</v>
      </c>
      <c r="C80" s="251"/>
      <c r="D80" s="251"/>
      <c r="E80" s="251"/>
      <c r="F80" s="252"/>
      <c r="G80" s="69">
        <v>3</v>
      </c>
      <c r="H80" s="69">
        <v>4</v>
      </c>
      <c r="I80" s="69">
        <v>5</v>
      </c>
      <c r="J80" s="69">
        <v>6</v>
      </c>
      <c r="K80" s="56"/>
      <c r="L80" s="54"/>
      <c r="M80" s="54"/>
      <c r="N80" s="54"/>
    </row>
    <row r="81" spans="1:14" x14ac:dyDescent="0.25">
      <c r="A81" s="69">
        <v>1</v>
      </c>
      <c r="B81" s="247"/>
      <c r="C81" s="248"/>
      <c r="D81" s="248"/>
      <c r="E81" s="248"/>
      <c r="F81" s="249"/>
      <c r="G81" s="69"/>
      <c r="H81" s="69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69">
        <v>2</v>
      </c>
      <c r="B82" s="247"/>
      <c r="C82" s="248"/>
      <c r="D82" s="248"/>
      <c r="E82" s="248"/>
      <c r="F82" s="249"/>
      <c r="G82" s="69"/>
      <c r="H82" s="69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69">
        <v>3</v>
      </c>
      <c r="B83" s="247"/>
      <c r="C83" s="248"/>
      <c r="D83" s="248"/>
      <c r="E83" s="248"/>
      <c r="F83" s="249"/>
      <c r="G83" s="69"/>
      <c r="H83" s="69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69">
        <v>4</v>
      </c>
      <c r="B84" s="247"/>
      <c r="C84" s="248"/>
      <c r="D84" s="248"/>
      <c r="E84" s="248"/>
      <c r="F84" s="249"/>
      <c r="G84" s="69"/>
      <c r="H84" s="69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69" t="s">
        <v>167</v>
      </c>
      <c r="H85" s="69" t="s">
        <v>167</v>
      </c>
      <c r="I85" s="69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78" t="s">
        <v>135</v>
      </c>
      <c r="B89" s="236" t="s">
        <v>169</v>
      </c>
      <c r="C89" s="237"/>
      <c r="D89" s="237"/>
      <c r="E89" s="237"/>
      <c r="F89" s="237"/>
      <c r="G89" s="238"/>
      <c r="H89" s="78" t="s">
        <v>171</v>
      </c>
      <c r="I89" s="7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06" t="s">
        <v>142</v>
      </c>
      <c r="B90" s="106"/>
      <c r="C90" s="107"/>
      <c r="D90" s="107"/>
      <c r="E90" s="107"/>
      <c r="F90" s="107"/>
      <c r="G90" s="107"/>
      <c r="H90" s="106" t="s">
        <v>230</v>
      </c>
      <c r="I90" s="106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06"/>
      <c r="B91" s="106"/>
      <c r="C91" s="107"/>
      <c r="D91" s="107"/>
      <c r="E91" s="107"/>
      <c r="F91" s="107"/>
      <c r="G91" s="107"/>
      <c r="H91" s="106" t="s">
        <v>232</v>
      </c>
      <c r="I91" s="106" t="s">
        <v>179</v>
      </c>
      <c r="J91" s="68"/>
      <c r="K91" s="56"/>
      <c r="L91" s="54"/>
      <c r="M91" s="54"/>
      <c r="N91" s="54"/>
    </row>
    <row r="92" spans="1:14" x14ac:dyDescent="0.25">
      <c r="A92" s="69">
        <v>1</v>
      </c>
      <c r="B92" s="233">
        <v>2</v>
      </c>
      <c r="C92" s="234"/>
      <c r="D92" s="234"/>
      <c r="E92" s="234"/>
      <c r="F92" s="234"/>
      <c r="G92" s="235"/>
      <c r="H92" s="69">
        <v>3</v>
      </c>
      <c r="I92" s="69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01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7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78" t="s">
        <v>234</v>
      </c>
      <c r="I99" s="78" t="s">
        <v>235</v>
      </c>
      <c r="J99" s="78" t="s">
        <v>172</v>
      </c>
      <c r="K99" s="56"/>
      <c r="L99" s="54"/>
      <c r="M99" s="54"/>
      <c r="N99" s="54"/>
    </row>
    <row r="100" spans="1:14" x14ac:dyDescent="0.25">
      <c r="A100" s="106" t="s">
        <v>142</v>
      </c>
      <c r="B100" s="236"/>
      <c r="C100" s="237"/>
      <c r="D100" s="237"/>
      <c r="E100" s="237"/>
      <c r="F100" s="236" t="s">
        <v>236</v>
      </c>
      <c r="G100" s="238"/>
      <c r="H100" s="106" t="s">
        <v>237</v>
      </c>
      <c r="I100" s="106" t="s">
        <v>220</v>
      </c>
      <c r="J100" s="106" t="s">
        <v>238</v>
      </c>
      <c r="K100" s="56"/>
      <c r="L100" s="54"/>
      <c r="M100" s="54"/>
      <c r="N100" s="54"/>
    </row>
    <row r="101" spans="1:14" x14ac:dyDescent="0.25">
      <c r="A101" s="106"/>
      <c r="B101" s="236"/>
      <c r="C101" s="237"/>
      <c r="D101" s="237"/>
      <c r="E101" s="237"/>
      <c r="F101" s="236" t="s">
        <v>239</v>
      </c>
      <c r="G101" s="238"/>
      <c r="H101" s="106" t="s">
        <v>240</v>
      </c>
      <c r="I101" s="106"/>
      <c r="J101" s="106"/>
      <c r="K101" s="56"/>
      <c r="L101" s="54"/>
      <c r="M101" s="54"/>
      <c r="N101" s="54"/>
    </row>
    <row r="102" spans="1:14" x14ac:dyDescent="0.25">
      <c r="A102" s="69">
        <v>1</v>
      </c>
      <c r="B102" s="250">
        <v>2</v>
      </c>
      <c r="C102" s="251"/>
      <c r="D102" s="251"/>
      <c r="E102" s="251"/>
      <c r="F102" s="233">
        <v>3</v>
      </c>
      <c r="G102" s="235"/>
      <c r="H102" s="69">
        <v>4</v>
      </c>
      <c r="I102" s="69">
        <v>5</v>
      </c>
      <c r="J102" s="69">
        <v>6</v>
      </c>
      <c r="K102" s="56"/>
      <c r="L102" s="118"/>
      <c r="M102" s="54"/>
      <c r="N102" s="54"/>
    </row>
    <row r="103" spans="1:14" x14ac:dyDescent="0.25">
      <c r="A103" s="69">
        <v>1</v>
      </c>
      <c r="B103" s="112"/>
      <c r="C103" s="114"/>
      <c r="D103" s="114"/>
      <c r="E103" s="114"/>
      <c r="F103" s="115"/>
      <c r="G103" s="116"/>
      <c r="H103" s="84"/>
      <c r="I103" s="69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69">
        <v>2</v>
      </c>
      <c r="B104" s="112"/>
      <c r="C104" s="114"/>
      <c r="D104" s="114"/>
      <c r="E104" s="114"/>
      <c r="F104" s="115"/>
      <c r="G104" s="116"/>
      <c r="H104" s="84"/>
      <c r="I104" s="69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69">
        <v>3</v>
      </c>
      <c r="B105" s="112"/>
      <c r="C105" s="114"/>
      <c r="D105" s="114"/>
      <c r="E105" s="114"/>
      <c r="F105" s="115"/>
      <c r="G105" s="116"/>
      <c r="H105" s="84"/>
      <c r="I105" s="69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69">
        <v>4</v>
      </c>
      <c r="B106" s="112"/>
      <c r="C106" s="114"/>
      <c r="D106" s="114"/>
      <c r="E106" s="114"/>
      <c r="F106" s="115"/>
      <c r="G106" s="116"/>
      <c r="H106" s="84"/>
      <c r="I106" s="69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16"/>
      <c r="H107" s="69" t="s">
        <v>167</v>
      </c>
      <c r="I107" s="69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78" t="s">
        <v>135</v>
      </c>
      <c r="B111" s="236" t="s">
        <v>218</v>
      </c>
      <c r="C111" s="237"/>
      <c r="D111" s="237"/>
      <c r="E111" s="237"/>
      <c r="F111" s="237"/>
      <c r="G111" s="238"/>
      <c r="H111" s="78" t="s">
        <v>171</v>
      </c>
      <c r="I111" s="7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06" t="s">
        <v>142</v>
      </c>
      <c r="B112" s="106"/>
      <c r="C112" s="107"/>
      <c r="D112" s="107"/>
      <c r="E112" s="107"/>
      <c r="F112" s="107"/>
      <c r="G112" s="107"/>
      <c r="H112" s="106"/>
      <c r="I112" s="106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06"/>
      <c r="B113" s="106"/>
      <c r="C113" s="107"/>
      <c r="D113" s="107"/>
      <c r="E113" s="107"/>
      <c r="F113" s="107"/>
      <c r="G113" s="107"/>
      <c r="H113" s="106"/>
      <c r="I113" s="106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69">
        <v>1</v>
      </c>
      <c r="B114" s="233">
        <v>2</v>
      </c>
      <c r="C114" s="234"/>
      <c r="D114" s="234"/>
      <c r="E114" s="234"/>
      <c r="F114" s="234"/>
      <c r="G114" s="235"/>
      <c r="H114" s="69">
        <v>3</v>
      </c>
      <c r="I114" s="69">
        <v>4</v>
      </c>
      <c r="J114" s="70">
        <v>5</v>
      </c>
      <c r="K114" s="56"/>
      <c r="L114" s="54"/>
      <c r="M114" s="54"/>
      <c r="N114" s="54"/>
    </row>
    <row r="115" spans="1:14" x14ac:dyDescent="0.25">
      <c r="A115" s="69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69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69"/>
      <c r="B117" s="112" t="s">
        <v>166</v>
      </c>
      <c r="C117" s="114"/>
      <c r="D117" s="114"/>
      <c r="E117" s="114"/>
      <c r="F117" s="114"/>
      <c r="G117" s="114"/>
      <c r="H117" s="69" t="s">
        <v>167</v>
      </c>
      <c r="I117" s="69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78" t="s">
        <v>135</v>
      </c>
      <c r="B121" s="236" t="s">
        <v>169</v>
      </c>
      <c r="C121" s="237"/>
      <c r="D121" s="237"/>
      <c r="E121" s="237"/>
      <c r="F121" s="237"/>
      <c r="G121" s="238"/>
      <c r="H121" s="78" t="s">
        <v>247</v>
      </c>
      <c r="I121" s="7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06" t="s">
        <v>142</v>
      </c>
      <c r="B122" s="106"/>
      <c r="C122" s="107"/>
      <c r="D122" s="107"/>
      <c r="E122" s="107"/>
      <c r="F122" s="107"/>
      <c r="G122" s="107"/>
      <c r="H122" s="106"/>
      <c r="I122" s="106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06"/>
      <c r="B123" s="106"/>
      <c r="C123" s="107"/>
      <c r="D123" s="107"/>
      <c r="E123" s="107"/>
      <c r="F123" s="107"/>
      <c r="G123" s="107"/>
      <c r="H123" s="106"/>
      <c r="I123" s="106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69">
        <v>1</v>
      </c>
      <c r="B124" s="233">
        <v>2</v>
      </c>
      <c r="C124" s="234"/>
      <c r="D124" s="234"/>
      <c r="E124" s="234"/>
      <c r="F124" s="234"/>
      <c r="G124" s="235"/>
      <c r="H124" s="69">
        <v>3</v>
      </c>
      <c r="I124" s="69">
        <v>4</v>
      </c>
      <c r="J124" s="70">
        <v>5</v>
      </c>
      <c r="K124" s="56"/>
      <c r="L124" s="54"/>
      <c r="M124" s="54"/>
      <c r="N124" s="54"/>
    </row>
    <row r="125" spans="1:14" x14ac:dyDescent="0.25">
      <c r="A125" s="69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69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69"/>
      <c r="B127" s="112" t="s">
        <v>166</v>
      </c>
      <c r="C127" s="114"/>
      <c r="D127" s="114"/>
      <c r="E127" s="114"/>
      <c r="F127" s="114"/>
      <c r="G127" s="114"/>
      <c r="H127" s="69" t="s">
        <v>167</v>
      </c>
      <c r="I127" s="69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7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7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06" t="s">
        <v>142</v>
      </c>
      <c r="B132" s="106"/>
      <c r="C132" s="107"/>
      <c r="D132" s="107"/>
      <c r="E132" s="107"/>
      <c r="F132" s="107"/>
      <c r="G132" s="107"/>
      <c r="H132" s="120"/>
      <c r="I132" s="106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06"/>
      <c r="B133" s="106"/>
      <c r="C133" s="107"/>
      <c r="D133" s="107"/>
      <c r="E133" s="107"/>
      <c r="F133" s="107"/>
      <c r="G133" s="107"/>
      <c r="H133" s="121"/>
      <c r="I133" s="106"/>
      <c r="J133" s="68"/>
      <c r="K133" s="56"/>
      <c r="L133" s="54"/>
      <c r="M133" s="54"/>
      <c r="N133" s="54"/>
    </row>
    <row r="134" spans="1:14" x14ac:dyDescent="0.25">
      <c r="A134" s="69">
        <v>1</v>
      </c>
      <c r="B134" s="233">
        <v>2</v>
      </c>
      <c r="C134" s="234"/>
      <c r="D134" s="234"/>
      <c r="E134" s="234"/>
      <c r="F134" s="234"/>
      <c r="G134" s="234"/>
      <c r="H134" s="235"/>
      <c r="I134" s="69">
        <v>3</v>
      </c>
      <c r="J134" s="70">
        <v>4</v>
      </c>
      <c r="K134" s="56"/>
      <c r="L134" s="54"/>
      <c r="M134" s="54"/>
      <c r="N134" s="54"/>
    </row>
    <row r="135" spans="1:14" x14ac:dyDescent="0.25">
      <c r="A135" s="69">
        <v>1</v>
      </c>
      <c r="B135" s="112"/>
      <c r="C135" s="114"/>
      <c r="D135" s="114"/>
      <c r="E135" s="114"/>
      <c r="F135" s="114"/>
      <c r="G135" s="114"/>
      <c r="H135" s="114"/>
      <c r="I135" s="119">
        <v>0</v>
      </c>
      <c r="J135" s="84">
        <v>0</v>
      </c>
      <c r="K135" s="56"/>
      <c r="L135" s="54"/>
      <c r="M135" s="54"/>
      <c r="N135" s="54"/>
    </row>
    <row r="136" spans="1:14" x14ac:dyDescent="0.25">
      <c r="A136" s="69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69"/>
      <c r="B137" s="112" t="s">
        <v>166</v>
      </c>
      <c r="C137" s="114"/>
      <c r="D137" s="114"/>
      <c r="E137" s="114"/>
      <c r="F137" s="114"/>
      <c r="G137" s="114"/>
      <c r="H137" s="114"/>
      <c r="I137" s="69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78" t="s">
        <v>135</v>
      </c>
      <c r="B141" s="236" t="s">
        <v>169</v>
      </c>
      <c r="C141" s="237"/>
      <c r="D141" s="237"/>
      <c r="E141" s="237"/>
      <c r="F141" s="237"/>
      <c r="G141" s="238"/>
      <c r="H141" s="78" t="s">
        <v>171</v>
      </c>
      <c r="I141" s="78" t="s">
        <v>255</v>
      </c>
      <c r="J141" s="78" t="s">
        <v>172</v>
      </c>
    </row>
    <row r="142" spans="1:14" x14ac:dyDescent="0.25">
      <c r="A142" s="106" t="s">
        <v>142</v>
      </c>
      <c r="B142" s="106"/>
      <c r="C142" s="107"/>
      <c r="D142" s="107"/>
      <c r="E142" s="107"/>
      <c r="F142" s="107"/>
      <c r="G142" s="107"/>
      <c r="H142" s="106"/>
      <c r="I142" s="106" t="s">
        <v>256</v>
      </c>
      <c r="J142" s="106" t="s">
        <v>219</v>
      </c>
    </row>
    <row r="143" spans="1:14" x14ac:dyDescent="0.25">
      <c r="A143" s="106"/>
      <c r="B143" s="106"/>
      <c r="C143" s="107"/>
      <c r="D143" s="107"/>
      <c r="E143" s="107"/>
      <c r="F143" s="107"/>
      <c r="G143" s="107"/>
      <c r="H143" s="106"/>
      <c r="I143" s="106" t="s">
        <v>179</v>
      </c>
      <c r="J143" s="106"/>
    </row>
    <row r="144" spans="1:14" x14ac:dyDescent="0.25">
      <c r="A144" s="69">
        <v>1</v>
      </c>
      <c r="B144" s="233">
        <v>2</v>
      </c>
      <c r="C144" s="234"/>
      <c r="D144" s="234"/>
      <c r="E144" s="234"/>
      <c r="F144" s="234"/>
      <c r="G144" s="235"/>
      <c r="H144" s="69">
        <v>3</v>
      </c>
      <c r="I144" s="69">
        <v>4</v>
      </c>
      <c r="J144" s="69">
        <v>5</v>
      </c>
    </row>
    <row r="145" spans="1:10" x14ac:dyDescent="0.25">
      <c r="A145" s="69">
        <v>1</v>
      </c>
      <c r="B145" s="109" t="s">
        <v>276</v>
      </c>
      <c r="C145" s="111"/>
      <c r="D145" s="111"/>
      <c r="E145" s="111"/>
      <c r="F145" s="111"/>
      <c r="G145" s="111"/>
      <c r="H145" s="84">
        <v>800</v>
      </c>
      <c r="I145" s="84">
        <f>J145/H145</f>
        <v>1834.625</v>
      </c>
      <c r="J145" s="84">
        <v>1467700</v>
      </c>
    </row>
    <row r="146" spans="1:10" x14ac:dyDescent="0.25">
      <c r="A146" s="69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 t="shared" ref="J146:J150" si="0">SUM(H146*I146)</f>
        <v>0</v>
      </c>
    </row>
    <row r="147" spans="1:10" x14ac:dyDescent="0.25">
      <c r="A147" s="69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si="0"/>
        <v>0</v>
      </c>
    </row>
    <row r="148" spans="1:10" x14ac:dyDescent="0.25">
      <c r="A148" s="69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69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69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69"/>
      <c r="B151" s="112" t="s">
        <v>166</v>
      </c>
      <c r="C151" s="114"/>
      <c r="D151" s="114"/>
      <c r="E151" s="114"/>
      <c r="F151" s="114"/>
      <c r="G151" s="114"/>
      <c r="H151" s="69" t="s">
        <v>167</v>
      </c>
      <c r="I151" s="69" t="s">
        <v>167</v>
      </c>
      <c r="J151" s="84">
        <f>J145+J146+J147+J148+J149+J150</f>
        <v>1467700</v>
      </c>
    </row>
  </sheetData>
  <mergeCells count="59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E7:J8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D73:J74"/>
    <mergeCell ref="B92:G92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A119:J119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11:G111"/>
    <mergeCell ref="B114:G114"/>
    <mergeCell ref="B141:G141"/>
    <mergeCell ref="B144:G144"/>
    <mergeCell ref="B121:G121"/>
    <mergeCell ref="B124:G124"/>
    <mergeCell ref="A129:J129"/>
    <mergeCell ref="B131:H131"/>
    <mergeCell ref="B134:H134"/>
    <mergeCell ref="A139:J139"/>
  </mergeCells>
  <pageMargins left="0.7" right="0.7" top="0.75" bottom="0.75" header="0.3" footer="0.3"/>
  <pageSetup paperSize="9" scale="54" fitToHeight="0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FF00"/>
    <pageSetUpPr fitToPage="1"/>
  </sheetPr>
  <dimension ref="A1:N151"/>
  <sheetViews>
    <sheetView view="pageBreakPreview" topLeftCell="A52" zoomScaleSheetLayoutView="100" workbookViewId="0">
      <selection activeCell="Q83" sqref="P83:Q83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312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342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15.75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78" t="s">
        <v>135</v>
      </c>
      <c r="B11" s="78" t="s">
        <v>136</v>
      </c>
      <c r="C11" s="78" t="s">
        <v>137</v>
      </c>
      <c r="D11" s="233" t="s">
        <v>138</v>
      </c>
      <c r="E11" s="234"/>
      <c r="F11" s="234"/>
      <c r="G11" s="235"/>
      <c r="H11" s="78" t="s">
        <v>139</v>
      </c>
      <c r="I11" s="7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06" t="s">
        <v>142</v>
      </c>
      <c r="B12" s="106" t="s">
        <v>143</v>
      </c>
      <c r="C12" s="106" t="s">
        <v>144</v>
      </c>
      <c r="D12" s="78" t="s">
        <v>145</v>
      </c>
      <c r="E12" s="233" t="s">
        <v>29</v>
      </c>
      <c r="F12" s="234"/>
      <c r="G12" s="235"/>
      <c r="H12" s="106" t="s">
        <v>146</v>
      </c>
      <c r="I12" s="106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06"/>
      <c r="B13" s="106" t="s">
        <v>149</v>
      </c>
      <c r="C13" s="106" t="s">
        <v>150</v>
      </c>
      <c r="D13" s="106"/>
      <c r="E13" s="78" t="s">
        <v>151</v>
      </c>
      <c r="F13" s="78" t="s">
        <v>152</v>
      </c>
      <c r="G13" s="78" t="s">
        <v>152</v>
      </c>
      <c r="H13" s="106" t="s">
        <v>153</v>
      </c>
      <c r="I13" s="106"/>
      <c r="J13" s="68" t="s">
        <v>154</v>
      </c>
      <c r="K13" s="56"/>
      <c r="L13" s="54"/>
      <c r="M13" s="54"/>
      <c r="N13" s="54"/>
    </row>
    <row r="14" spans="1:14" x14ac:dyDescent="0.25">
      <c r="A14" s="106"/>
      <c r="B14" s="106"/>
      <c r="C14" s="106"/>
      <c r="D14" s="106"/>
      <c r="E14" s="106" t="s">
        <v>153</v>
      </c>
      <c r="F14" s="106" t="s">
        <v>155</v>
      </c>
      <c r="G14" s="106" t="s">
        <v>156</v>
      </c>
      <c r="H14" s="106" t="s">
        <v>157</v>
      </c>
      <c r="I14" s="106"/>
      <c r="J14" s="68" t="s">
        <v>158</v>
      </c>
      <c r="K14" s="56"/>
      <c r="L14" s="54"/>
      <c r="M14" s="54"/>
      <c r="N14" s="54"/>
    </row>
    <row r="15" spans="1:14" x14ac:dyDescent="0.25">
      <c r="A15" s="106"/>
      <c r="B15" s="106"/>
      <c r="C15" s="106"/>
      <c r="D15" s="106"/>
      <c r="E15" s="106" t="s">
        <v>159</v>
      </c>
      <c r="F15" s="106" t="s">
        <v>160</v>
      </c>
      <c r="G15" s="106" t="s">
        <v>160</v>
      </c>
      <c r="H15" s="106"/>
      <c r="I15" s="106"/>
      <c r="J15" s="68" t="s">
        <v>161</v>
      </c>
      <c r="K15" s="56"/>
      <c r="L15" s="54"/>
      <c r="M15" s="54"/>
      <c r="N15" s="54"/>
    </row>
    <row r="16" spans="1:14" x14ac:dyDescent="0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69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69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69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69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69" t="s">
        <v>167</v>
      </c>
      <c r="D21" s="73">
        <f>+SUM(D17:D20)</f>
        <v>0</v>
      </c>
      <c r="E21" s="69" t="s">
        <v>167</v>
      </c>
      <c r="F21" s="69" t="s">
        <v>167</v>
      </c>
      <c r="G21" s="69" t="s">
        <v>167</v>
      </c>
      <c r="H21" s="76" t="s">
        <v>167</v>
      </c>
      <c r="I21" s="69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78" t="s">
        <v>135</v>
      </c>
      <c r="B25" s="236" t="s">
        <v>169</v>
      </c>
      <c r="C25" s="237"/>
      <c r="D25" s="237"/>
      <c r="E25" s="237"/>
      <c r="F25" s="238"/>
      <c r="G25" s="78" t="s">
        <v>170</v>
      </c>
      <c r="H25" s="78" t="s">
        <v>171</v>
      </c>
      <c r="I25" s="7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06" t="s">
        <v>142</v>
      </c>
      <c r="B26" s="106"/>
      <c r="C26" s="79"/>
      <c r="D26" s="79"/>
      <c r="E26" s="79"/>
      <c r="F26" s="80"/>
      <c r="G26" s="106" t="s">
        <v>173</v>
      </c>
      <c r="H26" s="106" t="s">
        <v>174</v>
      </c>
      <c r="I26" s="106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06"/>
      <c r="B27" s="106"/>
      <c r="C27" s="79"/>
      <c r="D27" s="79"/>
      <c r="E27" s="79"/>
      <c r="F27" s="80"/>
      <c r="G27" s="106" t="s">
        <v>177</v>
      </c>
      <c r="H27" s="106" t="s">
        <v>178</v>
      </c>
      <c r="I27" s="106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78" t="s">
        <v>135</v>
      </c>
      <c r="B36" s="236" t="s">
        <v>169</v>
      </c>
      <c r="C36" s="237"/>
      <c r="D36" s="237"/>
      <c r="E36" s="237"/>
      <c r="F36" s="238"/>
      <c r="G36" s="78" t="s">
        <v>181</v>
      </c>
      <c r="H36" s="78" t="s">
        <v>171</v>
      </c>
      <c r="I36" s="7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06" t="s">
        <v>142</v>
      </c>
      <c r="B37" s="106"/>
      <c r="C37" s="79"/>
      <c r="D37" s="79"/>
      <c r="E37" s="79"/>
      <c r="F37" s="80"/>
      <c r="G37" s="106" t="s">
        <v>174</v>
      </c>
      <c r="H37" s="106" t="s">
        <v>183</v>
      </c>
      <c r="I37" s="106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06"/>
      <c r="B38" s="106"/>
      <c r="C38" s="79"/>
      <c r="D38" s="79"/>
      <c r="E38" s="79"/>
      <c r="F38" s="80"/>
      <c r="G38" s="106" t="s">
        <v>185</v>
      </c>
      <c r="H38" s="106" t="s">
        <v>186</v>
      </c>
      <c r="I38" s="106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7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7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06" t="s">
        <v>142</v>
      </c>
      <c r="B50" s="106"/>
      <c r="C50" s="107"/>
      <c r="D50" s="79"/>
      <c r="E50" s="79"/>
      <c r="F50" s="107"/>
      <c r="G50" s="107"/>
      <c r="H50" s="108"/>
      <c r="I50" s="106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06"/>
      <c r="B51" s="106"/>
      <c r="C51" s="107"/>
      <c r="D51" s="79"/>
      <c r="E51" s="79"/>
      <c r="F51" s="107"/>
      <c r="G51" s="107"/>
      <c r="H51" s="108"/>
      <c r="I51" s="106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69">
        <v>1</v>
      </c>
      <c r="B53" s="233">
        <v>2</v>
      </c>
      <c r="C53" s="234"/>
      <c r="D53" s="234"/>
      <c r="E53" s="234"/>
      <c r="F53" s="234"/>
      <c r="G53" s="234"/>
      <c r="H53" s="235"/>
      <c r="I53" s="69">
        <v>3</v>
      </c>
      <c r="J53" s="70">
        <v>4</v>
      </c>
      <c r="K53" s="56"/>
      <c r="L53" s="54"/>
      <c r="M53" s="54"/>
      <c r="N53" s="54"/>
    </row>
    <row r="54" spans="1:14" x14ac:dyDescent="0.25">
      <c r="A54" s="69">
        <v>1</v>
      </c>
      <c r="B54" s="90" t="s">
        <v>200</v>
      </c>
      <c r="C54" s="91"/>
      <c r="D54" s="92"/>
      <c r="E54" s="92"/>
      <c r="F54" s="91"/>
      <c r="G54" s="91"/>
      <c r="H54" s="93"/>
      <c r="I54" s="69" t="s">
        <v>167</v>
      </c>
      <c r="J54" s="73"/>
      <c r="K54" s="56"/>
      <c r="L54" s="54"/>
      <c r="M54" s="54"/>
      <c r="N54" s="54"/>
    </row>
    <row r="55" spans="1:14" x14ac:dyDescent="0.25">
      <c r="A55" s="78" t="s">
        <v>201</v>
      </c>
      <c r="B55" s="94" t="s">
        <v>29</v>
      </c>
      <c r="C55" s="107"/>
      <c r="D55" s="79"/>
      <c r="E55" s="79"/>
      <c r="F55" s="107"/>
      <c r="G55" s="107"/>
      <c r="H55" s="107"/>
      <c r="I55" s="7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07"/>
      <c r="D56" s="79"/>
      <c r="E56" s="79"/>
      <c r="F56" s="107"/>
      <c r="G56" s="107"/>
      <c r="H56" s="107"/>
      <c r="I56" s="73">
        <f>+$K$21</f>
        <v>0</v>
      </c>
      <c r="J56" s="73">
        <f>+I56*L56</f>
        <v>0</v>
      </c>
      <c r="K56" s="56"/>
      <c r="L56" s="54"/>
      <c r="M56" s="54"/>
      <c r="N56" s="54"/>
    </row>
    <row r="57" spans="1:14" x14ac:dyDescent="0.25">
      <c r="A57" s="69" t="s">
        <v>203</v>
      </c>
      <c r="B57" s="90" t="s">
        <v>204</v>
      </c>
      <c r="C57" s="91"/>
      <c r="D57" s="92"/>
      <c r="E57" s="92"/>
      <c r="F57" s="91"/>
      <c r="G57" s="91"/>
      <c r="H57" s="93"/>
      <c r="I57" s="69"/>
      <c r="J57" s="73"/>
      <c r="K57" s="56"/>
      <c r="L57" s="54"/>
      <c r="M57" s="54"/>
      <c r="N57" s="54"/>
    </row>
    <row r="58" spans="1:14" x14ac:dyDescent="0.25">
      <c r="A58" s="78" t="s">
        <v>205</v>
      </c>
      <c r="B58" s="95" t="s">
        <v>206</v>
      </c>
      <c r="C58" s="96"/>
      <c r="D58" s="97"/>
      <c r="E58" s="97"/>
      <c r="F58" s="96"/>
      <c r="G58" s="96"/>
      <c r="H58" s="98"/>
      <c r="I58" s="78"/>
      <c r="J58" s="73"/>
      <c r="K58" s="56"/>
      <c r="L58" s="54"/>
      <c r="M58" s="54"/>
      <c r="N58" s="54"/>
    </row>
    <row r="59" spans="1:14" x14ac:dyDescent="0.25">
      <c r="A59" s="78">
        <v>2</v>
      </c>
      <c r="B59" s="95" t="s">
        <v>207</v>
      </c>
      <c r="C59" s="96"/>
      <c r="D59" s="97"/>
      <c r="E59" s="97"/>
      <c r="F59" s="96"/>
      <c r="G59" s="96"/>
      <c r="H59" s="98"/>
      <c r="I59" s="78" t="s">
        <v>167</v>
      </c>
      <c r="J59" s="73"/>
      <c r="K59" s="56"/>
      <c r="L59" s="54"/>
      <c r="M59" s="54"/>
      <c r="N59" s="54"/>
    </row>
    <row r="60" spans="1:14" x14ac:dyDescent="0.25">
      <c r="A60" s="78" t="s">
        <v>208</v>
      </c>
      <c r="B60" s="95" t="s">
        <v>29</v>
      </c>
      <c r="C60" s="96"/>
      <c r="D60" s="97"/>
      <c r="E60" s="97"/>
      <c r="F60" s="96"/>
      <c r="G60" s="96"/>
      <c r="H60" s="98"/>
      <c r="I60" s="78"/>
      <c r="J60" s="73"/>
      <c r="K60" s="56"/>
      <c r="L60" s="54"/>
      <c r="M60" s="54"/>
      <c r="N60" s="54"/>
    </row>
    <row r="61" spans="1:14" x14ac:dyDescent="0.25">
      <c r="A61" s="106"/>
      <c r="B61" s="94" t="s">
        <v>209</v>
      </c>
      <c r="C61" s="107"/>
      <c r="D61" s="79"/>
      <c r="E61" s="79"/>
      <c r="F61" s="107"/>
      <c r="G61" s="107"/>
      <c r="H61" s="108"/>
      <c r="I61" s="73">
        <f>+$K$21</f>
        <v>0</v>
      </c>
      <c r="J61" s="73">
        <f>+I61*L61</f>
        <v>0</v>
      </c>
      <c r="K61" s="56"/>
      <c r="L61" s="54"/>
      <c r="M61" s="54"/>
      <c r="N61" s="54"/>
    </row>
    <row r="62" spans="1:14" x14ac:dyDescent="0.25">
      <c r="A62" s="78" t="s">
        <v>210</v>
      </c>
      <c r="B62" s="95" t="s">
        <v>211</v>
      </c>
      <c r="C62" s="96"/>
      <c r="D62" s="97"/>
      <c r="E62" s="97"/>
      <c r="F62" s="96"/>
      <c r="G62" s="96"/>
      <c r="H62" s="98"/>
      <c r="I62" s="73"/>
      <c r="J62" s="73"/>
      <c r="K62" s="56"/>
      <c r="L62" s="54"/>
      <c r="M62" s="54"/>
      <c r="N62" s="54"/>
    </row>
    <row r="63" spans="1:14" x14ac:dyDescent="0.25">
      <c r="A63" s="78" t="s">
        <v>212</v>
      </c>
      <c r="B63" s="95" t="s">
        <v>213</v>
      </c>
      <c r="C63" s="96"/>
      <c r="D63" s="97"/>
      <c r="E63" s="97"/>
      <c r="F63" s="96"/>
      <c r="G63" s="96"/>
      <c r="H63" s="98"/>
      <c r="I63" s="73">
        <f>+$K$21</f>
        <v>0</v>
      </c>
      <c r="J63" s="73">
        <f>+I63*L63</f>
        <v>0</v>
      </c>
      <c r="K63" s="56"/>
      <c r="L63" s="54"/>
      <c r="M63" s="54"/>
      <c r="N63" s="54"/>
    </row>
    <row r="64" spans="1:14" x14ac:dyDescent="0.25">
      <c r="A64" s="78" t="s">
        <v>214</v>
      </c>
      <c r="B64" s="95" t="s">
        <v>215</v>
      </c>
      <c r="C64" s="96"/>
      <c r="D64" s="97"/>
      <c r="E64" s="97"/>
      <c r="F64" s="96"/>
      <c r="G64" s="96"/>
      <c r="H64" s="98"/>
      <c r="I64" s="73"/>
      <c r="J64" s="73"/>
      <c r="K64" s="56"/>
      <c r="L64" s="54"/>
      <c r="M64" s="54"/>
      <c r="N64" s="54"/>
    </row>
    <row r="65" spans="1:14" x14ac:dyDescent="0.25">
      <c r="A65" s="78" t="s">
        <v>216</v>
      </c>
      <c r="B65" s="95" t="s">
        <v>215</v>
      </c>
      <c r="C65" s="96"/>
      <c r="D65" s="97"/>
      <c r="E65" s="97"/>
      <c r="F65" s="96"/>
      <c r="G65" s="96"/>
      <c r="H65" s="98"/>
      <c r="I65" s="73"/>
      <c r="J65" s="73"/>
      <c r="K65" s="56"/>
      <c r="L65" s="54"/>
      <c r="M65" s="54"/>
      <c r="N65" s="54"/>
    </row>
    <row r="66" spans="1:14" x14ac:dyDescent="0.25">
      <c r="A66" s="78">
        <v>3</v>
      </c>
      <c r="B66" s="95" t="s">
        <v>217</v>
      </c>
      <c r="C66" s="96"/>
      <c r="D66" s="97"/>
      <c r="E66" s="97"/>
      <c r="F66" s="96"/>
      <c r="G66" s="96"/>
      <c r="H66" s="98"/>
      <c r="I66" s="73">
        <f>+$K$21</f>
        <v>0</v>
      </c>
      <c r="J66" s="73">
        <f>+I66*L66</f>
        <v>0</v>
      </c>
      <c r="K66" s="56"/>
      <c r="L66" s="54"/>
      <c r="M66" s="54"/>
      <c r="N66" s="54"/>
    </row>
    <row r="67" spans="1:14" x14ac:dyDescent="0.25">
      <c r="A67" s="69"/>
      <c r="B67" s="69" t="s">
        <v>166</v>
      </c>
      <c r="C67" s="91"/>
      <c r="D67" s="92"/>
      <c r="E67" s="92"/>
      <c r="F67" s="91"/>
      <c r="G67" s="91"/>
      <c r="H67" s="93"/>
      <c r="I67" s="69" t="s">
        <v>167</v>
      </c>
      <c r="J67" s="73">
        <f>+ SUM(J54:J66)</f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01"/>
      <c r="C71" s="99"/>
      <c r="D71" s="59" t="s">
        <v>312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customHeight="1" x14ac:dyDescent="0.25">
      <c r="A73" s="100" t="s">
        <v>133</v>
      </c>
      <c r="B73" s="101"/>
      <c r="C73" s="99"/>
      <c r="D73" s="253" t="s">
        <v>342</v>
      </c>
      <c r="E73" s="253"/>
      <c r="F73" s="253"/>
      <c r="G73" s="253"/>
      <c r="H73" s="253"/>
      <c r="I73" s="253"/>
      <c r="J73" s="253"/>
      <c r="K73" s="56"/>
      <c r="L73" s="54"/>
      <c r="M73" s="54"/>
      <c r="N73" s="54"/>
    </row>
    <row r="74" spans="1:14" ht="9.75" customHeight="1" x14ac:dyDescent="0.25">
      <c r="A74" s="100"/>
      <c r="B74" s="101"/>
      <c r="C74" s="104"/>
      <c r="D74" s="254"/>
      <c r="E74" s="254"/>
      <c r="F74" s="254"/>
      <c r="G74" s="254"/>
      <c r="H74" s="254"/>
      <c r="I74" s="254"/>
      <c r="J74" s="254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78" t="s">
        <v>135</v>
      </c>
      <c r="B77" s="236" t="s">
        <v>169</v>
      </c>
      <c r="C77" s="237"/>
      <c r="D77" s="237"/>
      <c r="E77" s="237"/>
      <c r="F77" s="238"/>
      <c r="G77" s="78" t="s">
        <v>171</v>
      </c>
      <c r="H77" s="78" t="s">
        <v>171</v>
      </c>
      <c r="I77" s="78" t="s">
        <v>223</v>
      </c>
      <c r="J77" s="78" t="s">
        <v>172</v>
      </c>
      <c r="K77" s="56"/>
      <c r="L77" s="54"/>
      <c r="M77" s="54"/>
      <c r="N77" s="54"/>
    </row>
    <row r="78" spans="1:14" x14ac:dyDescent="0.25">
      <c r="A78" s="106" t="s">
        <v>142</v>
      </c>
      <c r="B78" s="244"/>
      <c r="C78" s="245"/>
      <c r="D78" s="245"/>
      <c r="E78" s="245"/>
      <c r="F78" s="246"/>
      <c r="G78" s="106" t="s">
        <v>224</v>
      </c>
      <c r="H78" s="106" t="s">
        <v>225</v>
      </c>
      <c r="I78" s="106" t="s">
        <v>226</v>
      </c>
      <c r="J78" s="106" t="s">
        <v>176</v>
      </c>
      <c r="K78" s="56"/>
      <c r="L78" s="54"/>
      <c r="M78" s="54"/>
      <c r="N78" s="54"/>
    </row>
    <row r="79" spans="1:14" x14ac:dyDescent="0.25">
      <c r="A79" s="106"/>
      <c r="B79" s="244"/>
      <c r="C79" s="245"/>
      <c r="D79" s="245"/>
      <c r="E79" s="245"/>
      <c r="F79" s="246"/>
      <c r="G79" s="106"/>
      <c r="H79" s="106" t="s">
        <v>227</v>
      </c>
      <c r="I79" s="106" t="s">
        <v>179</v>
      </c>
      <c r="J79" s="106"/>
      <c r="K79" s="56"/>
      <c r="L79" s="54"/>
      <c r="M79" s="54"/>
      <c r="N79" s="54"/>
    </row>
    <row r="80" spans="1:14" x14ac:dyDescent="0.25">
      <c r="A80" s="69">
        <v>1</v>
      </c>
      <c r="B80" s="250">
        <v>2</v>
      </c>
      <c r="C80" s="251"/>
      <c r="D80" s="251"/>
      <c r="E80" s="251"/>
      <c r="F80" s="252"/>
      <c r="G80" s="69">
        <v>3</v>
      </c>
      <c r="H80" s="69">
        <v>4</v>
      </c>
      <c r="I80" s="69">
        <v>5</v>
      </c>
      <c r="J80" s="69">
        <v>6</v>
      </c>
      <c r="K80" s="56"/>
      <c r="L80" s="54"/>
      <c r="M80" s="54"/>
      <c r="N80" s="54"/>
    </row>
    <row r="81" spans="1:14" x14ac:dyDescent="0.25">
      <c r="A81" s="69">
        <v>1</v>
      </c>
      <c r="B81" s="247"/>
      <c r="C81" s="248"/>
      <c r="D81" s="248"/>
      <c r="E81" s="248"/>
      <c r="F81" s="249"/>
      <c r="G81" s="69"/>
      <c r="H81" s="69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69">
        <v>2</v>
      </c>
      <c r="B82" s="247"/>
      <c r="C82" s="248"/>
      <c r="D82" s="248"/>
      <c r="E82" s="248"/>
      <c r="F82" s="249"/>
      <c r="G82" s="69"/>
      <c r="H82" s="69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69">
        <v>3</v>
      </c>
      <c r="B83" s="247"/>
      <c r="C83" s="248"/>
      <c r="D83" s="248"/>
      <c r="E83" s="248"/>
      <c r="F83" s="249"/>
      <c r="G83" s="69"/>
      <c r="H83" s="69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69">
        <v>4</v>
      </c>
      <c r="B84" s="247"/>
      <c r="C84" s="248"/>
      <c r="D84" s="248"/>
      <c r="E84" s="248"/>
      <c r="F84" s="249"/>
      <c r="G84" s="69"/>
      <c r="H84" s="69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69" t="s">
        <v>167</v>
      </c>
      <c r="H85" s="69" t="s">
        <v>167</v>
      </c>
      <c r="I85" s="69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78" t="s">
        <v>135</v>
      </c>
      <c r="B89" s="236" t="s">
        <v>169</v>
      </c>
      <c r="C89" s="237"/>
      <c r="D89" s="237"/>
      <c r="E89" s="237"/>
      <c r="F89" s="237"/>
      <c r="G89" s="238"/>
      <c r="H89" s="78" t="s">
        <v>171</v>
      </c>
      <c r="I89" s="7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06" t="s">
        <v>142</v>
      </c>
      <c r="B90" s="106"/>
      <c r="C90" s="107"/>
      <c r="D90" s="107"/>
      <c r="E90" s="107"/>
      <c r="F90" s="107"/>
      <c r="G90" s="107"/>
      <c r="H90" s="106" t="s">
        <v>230</v>
      </c>
      <c r="I90" s="106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06"/>
      <c r="B91" s="106"/>
      <c r="C91" s="107"/>
      <c r="D91" s="107"/>
      <c r="E91" s="107"/>
      <c r="F91" s="107"/>
      <c r="G91" s="107"/>
      <c r="H91" s="106" t="s">
        <v>232</v>
      </c>
      <c r="I91" s="106" t="s">
        <v>179</v>
      </c>
      <c r="J91" s="68"/>
      <c r="K91" s="56"/>
      <c r="L91" s="54"/>
      <c r="M91" s="54"/>
      <c r="N91" s="54"/>
    </row>
    <row r="92" spans="1:14" x14ac:dyDescent="0.25">
      <c r="A92" s="69">
        <v>1</v>
      </c>
      <c r="B92" s="233">
        <v>2</v>
      </c>
      <c r="C92" s="234"/>
      <c r="D92" s="234"/>
      <c r="E92" s="234"/>
      <c r="F92" s="234"/>
      <c r="G92" s="235"/>
      <c r="H92" s="69">
        <v>3</v>
      </c>
      <c r="I92" s="69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01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7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78" t="s">
        <v>234</v>
      </c>
      <c r="I99" s="78" t="s">
        <v>235</v>
      </c>
      <c r="J99" s="78" t="s">
        <v>172</v>
      </c>
      <c r="K99" s="56"/>
      <c r="L99" s="54"/>
      <c r="M99" s="54"/>
      <c r="N99" s="54"/>
    </row>
    <row r="100" spans="1:14" x14ac:dyDescent="0.25">
      <c r="A100" s="106" t="s">
        <v>142</v>
      </c>
      <c r="B100" s="236"/>
      <c r="C100" s="237"/>
      <c r="D100" s="237"/>
      <c r="E100" s="237"/>
      <c r="F100" s="236" t="s">
        <v>236</v>
      </c>
      <c r="G100" s="238"/>
      <c r="H100" s="106" t="s">
        <v>237</v>
      </c>
      <c r="I100" s="106" t="s">
        <v>220</v>
      </c>
      <c r="J100" s="106" t="s">
        <v>238</v>
      </c>
      <c r="K100" s="56"/>
      <c r="L100" s="54"/>
      <c r="M100" s="54"/>
      <c r="N100" s="54"/>
    </row>
    <row r="101" spans="1:14" x14ac:dyDescent="0.25">
      <c r="A101" s="106"/>
      <c r="B101" s="236"/>
      <c r="C101" s="237"/>
      <c r="D101" s="237"/>
      <c r="E101" s="237"/>
      <c r="F101" s="236" t="s">
        <v>239</v>
      </c>
      <c r="G101" s="238"/>
      <c r="H101" s="106" t="s">
        <v>240</v>
      </c>
      <c r="I101" s="106"/>
      <c r="J101" s="106"/>
      <c r="K101" s="56"/>
      <c r="L101" s="54"/>
      <c r="M101" s="54"/>
      <c r="N101" s="54"/>
    </row>
    <row r="102" spans="1:14" x14ac:dyDescent="0.25">
      <c r="A102" s="69">
        <v>1</v>
      </c>
      <c r="B102" s="250">
        <v>2</v>
      </c>
      <c r="C102" s="251"/>
      <c r="D102" s="251"/>
      <c r="E102" s="251"/>
      <c r="F102" s="233">
        <v>3</v>
      </c>
      <c r="G102" s="235"/>
      <c r="H102" s="69">
        <v>4</v>
      </c>
      <c r="I102" s="69">
        <v>5</v>
      </c>
      <c r="J102" s="69">
        <v>6</v>
      </c>
      <c r="K102" s="56"/>
      <c r="L102" s="118"/>
      <c r="M102" s="54"/>
      <c r="N102" s="54"/>
    </row>
    <row r="103" spans="1:14" x14ac:dyDescent="0.25">
      <c r="A103" s="69">
        <v>1</v>
      </c>
      <c r="B103" s="112"/>
      <c r="C103" s="114"/>
      <c r="D103" s="114"/>
      <c r="E103" s="114"/>
      <c r="F103" s="115"/>
      <c r="G103" s="116"/>
      <c r="H103" s="84"/>
      <c r="I103" s="69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69">
        <v>2</v>
      </c>
      <c r="B104" s="112"/>
      <c r="C104" s="114"/>
      <c r="D104" s="114"/>
      <c r="E104" s="114"/>
      <c r="F104" s="115"/>
      <c r="G104" s="116"/>
      <c r="H104" s="84"/>
      <c r="I104" s="69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69">
        <v>3</v>
      </c>
      <c r="B105" s="112"/>
      <c r="C105" s="114"/>
      <c r="D105" s="114"/>
      <c r="E105" s="114"/>
      <c r="F105" s="115"/>
      <c r="G105" s="116"/>
      <c r="H105" s="84"/>
      <c r="I105" s="69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69">
        <v>4</v>
      </c>
      <c r="B106" s="112"/>
      <c r="C106" s="114"/>
      <c r="D106" s="114"/>
      <c r="E106" s="114"/>
      <c r="F106" s="115"/>
      <c r="G106" s="116"/>
      <c r="H106" s="84"/>
      <c r="I106" s="69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16"/>
      <c r="H107" s="69" t="s">
        <v>167</v>
      </c>
      <c r="I107" s="69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78" t="s">
        <v>135</v>
      </c>
      <c r="B111" s="236" t="s">
        <v>218</v>
      </c>
      <c r="C111" s="237"/>
      <c r="D111" s="237"/>
      <c r="E111" s="237"/>
      <c r="F111" s="237"/>
      <c r="G111" s="238"/>
      <c r="H111" s="78" t="s">
        <v>171</v>
      </c>
      <c r="I111" s="7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06" t="s">
        <v>142</v>
      </c>
      <c r="B112" s="106"/>
      <c r="C112" s="107"/>
      <c r="D112" s="107"/>
      <c r="E112" s="107"/>
      <c r="F112" s="107"/>
      <c r="G112" s="107"/>
      <c r="H112" s="106"/>
      <c r="I112" s="106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06"/>
      <c r="B113" s="106"/>
      <c r="C113" s="107"/>
      <c r="D113" s="107"/>
      <c r="E113" s="107"/>
      <c r="F113" s="107"/>
      <c r="G113" s="107"/>
      <c r="H113" s="106"/>
      <c r="I113" s="106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69">
        <v>1</v>
      </c>
      <c r="B114" s="233">
        <v>2</v>
      </c>
      <c r="C114" s="234"/>
      <c r="D114" s="234"/>
      <c r="E114" s="234"/>
      <c r="F114" s="234"/>
      <c r="G114" s="235"/>
      <c r="H114" s="69">
        <v>3</v>
      </c>
      <c r="I114" s="69">
        <v>4</v>
      </c>
      <c r="J114" s="70">
        <v>5</v>
      </c>
      <c r="K114" s="56"/>
      <c r="L114" s="54"/>
      <c r="M114" s="54"/>
      <c r="N114" s="54"/>
    </row>
    <row r="115" spans="1:14" x14ac:dyDescent="0.25">
      <c r="A115" s="69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69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69"/>
      <c r="B117" s="112" t="s">
        <v>166</v>
      </c>
      <c r="C117" s="114"/>
      <c r="D117" s="114"/>
      <c r="E117" s="114"/>
      <c r="F117" s="114"/>
      <c r="G117" s="114"/>
      <c r="H117" s="69" t="s">
        <v>167</v>
      </c>
      <c r="I117" s="69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78" t="s">
        <v>135</v>
      </c>
      <c r="B121" s="236" t="s">
        <v>169</v>
      </c>
      <c r="C121" s="237"/>
      <c r="D121" s="237"/>
      <c r="E121" s="237"/>
      <c r="F121" s="237"/>
      <c r="G121" s="238"/>
      <c r="H121" s="78" t="s">
        <v>247</v>
      </c>
      <c r="I121" s="7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06" t="s">
        <v>142</v>
      </c>
      <c r="B122" s="106"/>
      <c r="C122" s="107"/>
      <c r="D122" s="107"/>
      <c r="E122" s="107"/>
      <c r="F122" s="107"/>
      <c r="G122" s="107"/>
      <c r="H122" s="106"/>
      <c r="I122" s="106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06"/>
      <c r="B123" s="106"/>
      <c r="C123" s="107"/>
      <c r="D123" s="107"/>
      <c r="E123" s="107"/>
      <c r="F123" s="107"/>
      <c r="G123" s="107"/>
      <c r="H123" s="106"/>
      <c r="I123" s="106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69">
        <v>1</v>
      </c>
      <c r="B124" s="233">
        <v>2</v>
      </c>
      <c r="C124" s="234"/>
      <c r="D124" s="234"/>
      <c r="E124" s="234"/>
      <c r="F124" s="234"/>
      <c r="G124" s="235"/>
      <c r="H124" s="69">
        <v>3</v>
      </c>
      <c r="I124" s="69">
        <v>4</v>
      </c>
      <c r="J124" s="70">
        <v>5</v>
      </c>
      <c r="K124" s="56"/>
      <c r="L124" s="54"/>
      <c r="M124" s="54"/>
      <c r="N124" s="54"/>
    </row>
    <row r="125" spans="1:14" x14ac:dyDescent="0.25">
      <c r="A125" s="69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69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69"/>
      <c r="B127" s="112" t="s">
        <v>166</v>
      </c>
      <c r="C127" s="114"/>
      <c r="D127" s="114"/>
      <c r="E127" s="114"/>
      <c r="F127" s="114"/>
      <c r="G127" s="114"/>
      <c r="H127" s="69" t="s">
        <v>167</v>
      </c>
      <c r="I127" s="69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7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7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06" t="s">
        <v>142</v>
      </c>
      <c r="B132" s="106"/>
      <c r="C132" s="107"/>
      <c r="D132" s="107"/>
      <c r="E132" s="107"/>
      <c r="F132" s="107"/>
      <c r="G132" s="107"/>
      <c r="H132" s="120"/>
      <c r="I132" s="106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06"/>
      <c r="B133" s="106"/>
      <c r="C133" s="107"/>
      <c r="D133" s="107"/>
      <c r="E133" s="107"/>
      <c r="F133" s="107"/>
      <c r="G133" s="107"/>
      <c r="H133" s="121"/>
      <c r="I133" s="106"/>
      <c r="J133" s="68"/>
      <c r="K133" s="56"/>
      <c r="L133" s="54"/>
      <c r="M133" s="54"/>
      <c r="N133" s="54"/>
    </row>
    <row r="134" spans="1:14" x14ac:dyDescent="0.25">
      <c r="A134" s="69">
        <v>1</v>
      </c>
      <c r="B134" s="233">
        <v>2</v>
      </c>
      <c r="C134" s="234"/>
      <c r="D134" s="234"/>
      <c r="E134" s="234"/>
      <c r="F134" s="234"/>
      <c r="G134" s="234"/>
      <c r="H134" s="235"/>
      <c r="I134" s="69">
        <v>3</v>
      </c>
      <c r="J134" s="70">
        <v>4</v>
      </c>
      <c r="K134" s="56"/>
      <c r="L134" s="54"/>
      <c r="M134" s="54"/>
      <c r="N134" s="54"/>
    </row>
    <row r="135" spans="1:14" x14ac:dyDescent="0.25">
      <c r="A135" s="69">
        <v>1</v>
      </c>
      <c r="B135" s="112"/>
      <c r="C135" s="114"/>
      <c r="D135" s="114"/>
      <c r="E135" s="114"/>
      <c r="F135" s="114"/>
      <c r="G135" s="114"/>
      <c r="H135" s="114"/>
      <c r="I135" s="119">
        <v>0</v>
      </c>
      <c r="J135" s="84">
        <v>0</v>
      </c>
      <c r="K135" s="56"/>
      <c r="L135" s="54"/>
      <c r="M135" s="54"/>
      <c r="N135" s="54"/>
    </row>
    <row r="136" spans="1:14" x14ac:dyDescent="0.25">
      <c r="A136" s="69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69"/>
      <c r="B137" s="112" t="s">
        <v>166</v>
      </c>
      <c r="C137" s="114"/>
      <c r="D137" s="114"/>
      <c r="E137" s="114"/>
      <c r="F137" s="114"/>
      <c r="G137" s="114"/>
      <c r="H137" s="114"/>
      <c r="I137" s="69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78" t="s">
        <v>135</v>
      </c>
      <c r="B141" s="236" t="s">
        <v>169</v>
      </c>
      <c r="C141" s="237"/>
      <c r="D141" s="237"/>
      <c r="E141" s="237"/>
      <c r="F141" s="237"/>
      <c r="G141" s="238"/>
      <c r="H141" s="78" t="s">
        <v>171</v>
      </c>
      <c r="I141" s="78" t="s">
        <v>255</v>
      </c>
      <c r="J141" s="78" t="s">
        <v>172</v>
      </c>
    </row>
    <row r="142" spans="1:14" x14ac:dyDescent="0.25">
      <c r="A142" s="106" t="s">
        <v>142</v>
      </c>
      <c r="B142" s="106"/>
      <c r="C142" s="107"/>
      <c r="D142" s="107"/>
      <c r="E142" s="107"/>
      <c r="F142" s="107"/>
      <c r="G142" s="107"/>
      <c r="H142" s="106"/>
      <c r="I142" s="106" t="s">
        <v>256</v>
      </c>
      <c r="J142" s="106" t="s">
        <v>219</v>
      </c>
    </row>
    <row r="143" spans="1:14" x14ac:dyDescent="0.25">
      <c r="A143" s="106"/>
      <c r="B143" s="106"/>
      <c r="C143" s="107"/>
      <c r="D143" s="107"/>
      <c r="E143" s="107"/>
      <c r="F143" s="107"/>
      <c r="G143" s="107"/>
      <c r="H143" s="106"/>
      <c r="I143" s="106" t="s">
        <v>179</v>
      </c>
      <c r="J143" s="106"/>
    </row>
    <row r="144" spans="1:14" x14ac:dyDescent="0.25">
      <c r="A144" s="69">
        <v>1</v>
      </c>
      <c r="B144" s="233">
        <v>2</v>
      </c>
      <c r="C144" s="234"/>
      <c r="D144" s="234"/>
      <c r="E144" s="234"/>
      <c r="F144" s="234"/>
      <c r="G144" s="235"/>
      <c r="H144" s="69">
        <v>3</v>
      </c>
      <c r="I144" s="69">
        <v>4</v>
      </c>
      <c r="J144" s="69">
        <v>5</v>
      </c>
    </row>
    <row r="145" spans="1:10" x14ac:dyDescent="0.25">
      <c r="A145" s="69">
        <v>1</v>
      </c>
      <c r="B145" s="109" t="s">
        <v>275</v>
      </c>
      <c r="C145" s="111"/>
      <c r="D145" s="111"/>
      <c r="E145" s="111"/>
      <c r="F145" s="111"/>
      <c r="G145" s="111"/>
      <c r="H145" s="84">
        <v>85</v>
      </c>
      <c r="I145" s="84">
        <v>11.76</v>
      </c>
      <c r="J145" s="84">
        <v>65200</v>
      </c>
    </row>
    <row r="146" spans="1:10" x14ac:dyDescent="0.25">
      <c r="A146" s="69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>SUM(H146*I146)</f>
        <v>0</v>
      </c>
    </row>
    <row r="147" spans="1:10" x14ac:dyDescent="0.25">
      <c r="A147" s="69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>SUM(H147*I147)</f>
        <v>0</v>
      </c>
    </row>
    <row r="148" spans="1:10" x14ac:dyDescent="0.25">
      <c r="A148" s="69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>SUM(H148*I148)</f>
        <v>0</v>
      </c>
    </row>
    <row r="149" spans="1:10" x14ac:dyDescent="0.25">
      <c r="A149" s="69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>SUM(H149*I149)</f>
        <v>0</v>
      </c>
    </row>
    <row r="150" spans="1:10" x14ac:dyDescent="0.25">
      <c r="A150" s="69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>SUM(H150*I150)</f>
        <v>0</v>
      </c>
    </row>
    <row r="151" spans="1:10" x14ac:dyDescent="0.25">
      <c r="A151" s="69"/>
      <c r="B151" s="112" t="s">
        <v>166</v>
      </c>
      <c r="C151" s="114"/>
      <c r="D151" s="114"/>
      <c r="E151" s="114"/>
      <c r="F151" s="114"/>
      <c r="G151" s="114"/>
      <c r="H151" s="69" t="s">
        <v>167</v>
      </c>
      <c r="I151" s="69" t="s">
        <v>167</v>
      </c>
      <c r="J151" s="84">
        <f>J145+J146+J147+J148+J149+J150</f>
        <v>65200</v>
      </c>
    </row>
  </sheetData>
  <mergeCells count="59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E7:J8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D73:J74"/>
    <mergeCell ref="B92:G92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A119:J119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11:G111"/>
    <mergeCell ref="B114:G114"/>
    <mergeCell ref="B141:G141"/>
    <mergeCell ref="B144:G144"/>
    <mergeCell ref="B121:G121"/>
    <mergeCell ref="B124:G124"/>
    <mergeCell ref="A129:J129"/>
    <mergeCell ref="B131:H131"/>
    <mergeCell ref="B134:H134"/>
    <mergeCell ref="A139:J139"/>
  </mergeCells>
  <pageMargins left="0.7" right="0.7" top="0.75" bottom="0.75" header="0.3" footer="0.3"/>
  <pageSetup paperSize="9" scale="54" fitToHeight="0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FF00"/>
    <pageSetUpPr fitToPage="1"/>
  </sheetPr>
  <dimension ref="A1:N151"/>
  <sheetViews>
    <sheetView view="pageBreakPreview" topLeftCell="A133" zoomScaleSheetLayoutView="100" workbookViewId="0">
      <selection activeCell="J146" sqref="J146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311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343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4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78" t="s">
        <v>135</v>
      </c>
      <c r="B11" s="78" t="s">
        <v>136</v>
      </c>
      <c r="C11" s="78" t="s">
        <v>137</v>
      </c>
      <c r="D11" s="233" t="s">
        <v>138</v>
      </c>
      <c r="E11" s="234"/>
      <c r="F11" s="234"/>
      <c r="G11" s="235"/>
      <c r="H11" s="78" t="s">
        <v>139</v>
      </c>
      <c r="I11" s="7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06" t="s">
        <v>142</v>
      </c>
      <c r="B12" s="106" t="s">
        <v>143</v>
      </c>
      <c r="C12" s="106" t="s">
        <v>144</v>
      </c>
      <c r="D12" s="78" t="s">
        <v>145</v>
      </c>
      <c r="E12" s="233" t="s">
        <v>29</v>
      </c>
      <c r="F12" s="234"/>
      <c r="G12" s="235"/>
      <c r="H12" s="106" t="s">
        <v>146</v>
      </c>
      <c r="I12" s="106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06"/>
      <c r="B13" s="106" t="s">
        <v>149</v>
      </c>
      <c r="C13" s="106" t="s">
        <v>150</v>
      </c>
      <c r="D13" s="106"/>
      <c r="E13" s="78" t="s">
        <v>151</v>
      </c>
      <c r="F13" s="78" t="s">
        <v>152</v>
      </c>
      <c r="G13" s="78" t="s">
        <v>152</v>
      </c>
      <c r="H13" s="106" t="s">
        <v>153</v>
      </c>
      <c r="I13" s="106"/>
      <c r="J13" s="68" t="s">
        <v>154</v>
      </c>
      <c r="K13" s="56"/>
      <c r="L13" s="54"/>
      <c r="M13" s="54"/>
      <c r="N13" s="54"/>
    </row>
    <row r="14" spans="1:14" x14ac:dyDescent="0.25">
      <c r="A14" s="106"/>
      <c r="B14" s="106"/>
      <c r="C14" s="106"/>
      <c r="D14" s="106"/>
      <c r="E14" s="106" t="s">
        <v>153</v>
      </c>
      <c r="F14" s="106" t="s">
        <v>155</v>
      </c>
      <c r="G14" s="106" t="s">
        <v>156</v>
      </c>
      <c r="H14" s="106" t="s">
        <v>157</v>
      </c>
      <c r="I14" s="106"/>
      <c r="J14" s="68" t="s">
        <v>158</v>
      </c>
      <c r="K14" s="56"/>
      <c r="L14" s="54"/>
      <c r="M14" s="54"/>
      <c r="N14" s="54"/>
    </row>
    <row r="15" spans="1:14" x14ac:dyDescent="0.25">
      <c r="A15" s="106"/>
      <c r="B15" s="106"/>
      <c r="C15" s="106"/>
      <c r="D15" s="106"/>
      <c r="E15" s="106" t="s">
        <v>159</v>
      </c>
      <c r="F15" s="106" t="s">
        <v>160</v>
      </c>
      <c r="G15" s="106" t="s">
        <v>160</v>
      </c>
      <c r="H15" s="106"/>
      <c r="I15" s="106"/>
      <c r="J15" s="68" t="s">
        <v>161</v>
      </c>
      <c r="K15" s="56"/>
      <c r="L15" s="54"/>
      <c r="M15" s="54"/>
      <c r="N15" s="54"/>
    </row>
    <row r="16" spans="1:14" x14ac:dyDescent="0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69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69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69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69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69" t="s">
        <v>167</v>
      </c>
      <c r="D21" s="73">
        <f>+SUM(D17:D20)</f>
        <v>0</v>
      </c>
      <c r="E21" s="69" t="s">
        <v>167</v>
      </c>
      <c r="F21" s="69" t="s">
        <v>167</v>
      </c>
      <c r="G21" s="69" t="s">
        <v>167</v>
      </c>
      <c r="H21" s="76" t="s">
        <v>167</v>
      </c>
      <c r="I21" s="69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78" t="s">
        <v>135</v>
      </c>
      <c r="B25" s="236" t="s">
        <v>169</v>
      </c>
      <c r="C25" s="237"/>
      <c r="D25" s="237"/>
      <c r="E25" s="237"/>
      <c r="F25" s="238"/>
      <c r="G25" s="78" t="s">
        <v>170</v>
      </c>
      <c r="H25" s="78" t="s">
        <v>171</v>
      </c>
      <c r="I25" s="7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06" t="s">
        <v>142</v>
      </c>
      <c r="B26" s="106"/>
      <c r="C26" s="79"/>
      <c r="D26" s="79"/>
      <c r="E26" s="79"/>
      <c r="F26" s="80"/>
      <c r="G26" s="106" t="s">
        <v>173</v>
      </c>
      <c r="H26" s="106" t="s">
        <v>174</v>
      </c>
      <c r="I26" s="106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06"/>
      <c r="B27" s="106"/>
      <c r="C27" s="79"/>
      <c r="D27" s="79"/>
      <c r="E27" s="79"/>
      <c r="F27" s="80"/>
      <c r="G27" s="106" t="s">
        <v>177</v>
      </c>
      <c r="H27" s="106" t="s">
        <v>178</v>
      </c>
      <c r="I27" s="106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78" t="s">
        <v>135</v>
      </c>
      <c r="B36" s="236" t="s">
        <v>169</v>
      </c>
      <c r="C36" s="237"/>
      <c r="D36" s="237"/>
      <c r="E36" s="237"/>
      <c r="F36" s="238"/>
      <c r="G36" s="78" t="s">
        <v>181</v>
      </c>
      <c r="H36" s="78" t="s">
        <v>171</v>
      </c>
      <c r="I36" s="7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06" t="s">
        <v>142</v>
      </c>
      <c r="B37" s="106"/>
      <c r="C37" s="79"/>
      <c r="D37" s="79"/>
      <c r="E37" s="79"/>
      <c r="F37" s="80"/>
      <c r="G37" s="106" t="s">
        <v>174</v>
      </c>
      <c r="H37" s="106" t="s">
        <v>183</v>
      </c>
      <c r="I37" s="106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06"/>
      <c r="B38" s="106"/>
      <c r="C38" s="79"/>
      <c r="D38" s="79"/>
      <c r="E38" s="79"/>
      <c r="F38" s="80"/>
      <c r="G38" s="106" t="s">
        <v>185</v>
      </c>
      <c r="H38" s="106" t="s">
        <v>186</v>
      </c>
      <c r="I38" s="106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7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7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06" t="s">
        <v>142</v>
      </c>
      <c r="B50" s="106"/>
      <c r="C50" s="107"/>
      <c r="D50" s="79"/>
      <c r="E50" s="79"/>
      <c r="F50" s="107"/>
      <c r="G50" s="107"/>
      <c r="H50" s="108"/>
      <c r="I50" s="106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06"/>
      <c r="B51" s="106"/>
      <c r="C51" s="107"/>
      <c r="D51" s="79"/>
      <c r="E51" s="79"/>
      <c r="F51" s="107"/>
      <c r="G51" s="107"/>
      <c r="H51" s="108"/>
      <c r="I51" s="106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69">
        <v>1</v>
      </c>
      <c r="B53" s="233">
        <v>2</v>
      </c>
      <c r="C53" s="234"/>
      <c r="D53" s="234"/>
      <c r="E53" s="234"/>
      <c r="F53" s="234"/>
      <c r="G53" s="234"/>
      <c r="H53" s="235"/>
      <c r="I53" s="69">
        <v>3</v>
      </c>
      <c r="J53" s="70">
        <v>4</v>
      </c>
      <c r="K53" s="56"/>
      <c r="L53" s="54"/>
      <c r="M53" s="54"/>
      <c r="N53" s="54"/>
    </row>
    <row r="54" spans="1:14" x14ac:dyDescent="0.25">
      <c r="A54" s="69">
        <v>1</v>
      </c>
      <c r="B54" s="90" t="s">
        <v>200</v>
      </c>
      <c r="C54" s="91"/>
      <c r="D54" s="92"/>
      <c r="E54" s="92"/>
      <c r="F54" s="91"/>
      <c r="G54" s="91"/>
      <c r="H54" s="93"/>
      <c r="I54" s="69" t="s">
        <v>167</v>
      </c>
      <c r="J54" s="73"/>
      <c r="K54" s="56"/>
      <c r="L54" s="54"/>
      <c r="M54" s="54"/>
      <c r="N54" s="54"/>
    </row>
    <row r="55" spans="1:14" x14ac:dyDescent="0.25">
      <c r="A55" s="78" t="s">
        <v>201</v>
      </c>
      <c r="B55" s="94" t="s">
        <v>29</v>
      </c>
      <c r="C55" s="107"/>
      <c r="D55" s="79"/>
      <c r="E55" s="79"/>
      <c r="F55" s="107"/>
      <c r="G55" s="107"/>
      <c r="H55" s="107"/>
      <c r="I55" s="7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07"/>
      <c r="D56" s="79"/>
      <c r="E56" s="79"/>
      <c r="F56" s="107"/>
      <c r="G56" s="107"/>
      <c r="H56" s="107"/>
      <c r="I56" s="73">
        <f>+$K$21</f>
        <v>0</v>
      </c>
      <c r="J56" s="73">
        <f>+I56*L56</f>
        <v>0</v>
      </c>
      <c r="K56" s="56"/>
      <c r="L56" s="54"/>
      <c r="M56" s="54"/>
      <c r="N56" s="54"/>
    </row>
    <row r="57" spans="1:14" x14ac:dyDescent="0.25">
      <c r="A57" s="69" t="s">
        <v>203</v>
      </c>
      <c r="B57" s="90" t="s">
        <v>204</v>
      </c>
      <c r="C57" s="91"/>
      <c r="D57" s="92"/>
      <c r="E57" s="92"/>
      <c r="F57" s="91"/>
      <c r="G57" s="91"/>
      <c r="H57" s="93"/>
      <c r="I57" s="69"/>
      <c r="J57" s="73"/>
      <c r="K57" s="56"/>
      <c r="L57" s="54"/>
      <c r="M57" s="54"/>
      <c r="N57" s="54"/>
    </row>
    <row r="58" spans="1:14" x14ac:dyDescent="0.25">
      <c r="A58" s="78" t="s">
        <v>205</v>
      </c>
      <c r="B58" s="95" t="s">
        <v>206</v>
      </c>
      <c r="C58" s="96"/>
      <c r="D58" s="97"/>
      <c r="E58" s="97"/>
      <c r="F58" s="96"/>
      <c r="G58" s="96"/>
      <c r="H58" s="98"/>
      <c r="I58" s="78"/>
      <c r="J58" s="73"/>
      <c r="K58" s="56"/>
      <c r="L58" s="54"/>
      <c r="M58" s="54"/>
      <c r="N58" s="54"/>
    </row>
    <row r="59" spans="1:14" x14ac:dyDescent="0.25">
      <c r="A59" s="78">
        <v>2</v>
      </c>
      <c r="B59" s="95" t="s">
        <v>207</v>
      </c>
      <c r="C59" s="96"/>
      <c r="D59" s="97"/>
      <c r="E59" s="97"/>
      <c r="F59" s="96"/>
      <c r="G59" s="96"/>
      <c r="H59" s="98"/>
      <c r="I59" s="78" t="s">
        <v>167</v>
      </c>
      <c r="J59" s="73"/>
      <c r="K59" s="56"/>
      <c r="L59" s="54"/>
      <c r="M59" s="54"/>
      <c r="N59" s="54"/>
    </row>
    <row r="60" spans="1:14" x14ac:dyDescent="0.25">
      <c r="A60" s="78" t="s">
        <v>208</v>
      </c>
      <c r="B60" s="95" t="s">
        <v>29</v>
      </c>
      <c r="C60" s="96"/>
      <c r="D60" s="97"/>
      <c r="E60" s="97"/>
      <c r="F60" s="96"/>
      <c r="G60" s="96"/>
      <c r="H60" s="98"/>
      <c r="I60" s="78"/>
      <c r="J60" s="73"/>
      <c r="K60" s="56"/>
      <c r="L60" s="54"/>
      <c r="M60" s="54"/>
      <c r="N60" s="54"/>
    </row>
    <row r="61" spans="1:14" x14ac:dyDescent="0.25">
      <c r="A61" s="106"/>
      <c r="B61" s="94" t="s">
        <v>209</v>
      </c>
      <c r="C61" s="107"/>
      <c r="D61" s="79"/>
      <c r="E61" s="79"/>
      <c r="F61" s="107"/>
      <c r="G61" s="107"/>
      <c r="H61" s="108"/>
      <c r="I61" s="73">
        <f>+$K$21</f>
        <v>0</v>
      </c>
      <c r="J61" s="73">
        <f>+I61*L61</f>
        <v>0</v>
      </c>
      <c r="K61" s="56"/>
      <c r="L61" s="54"/>
      <c r="M61" s="54"/>
      <c r="N61" s="54"/>
    </row>
    <row r="62" spans="1:14" x14ac:dyDescent="0.25">
      <c r="A62" s="78" t="s">
        <v>210</v>
      </c>
      <c r="B62" s="95" t="s">
        <v>211</v>
      </c>
      <c r="C62" s="96"/>
      <c r="D62" s="97"/>
      <c r="E62" s="97"/>
      <c r="F62" s="96"/>
      <c r="G62" s="96"/>
      <c r="H62" s="98"/>
      <c r="I62" s="73"/>
      <c r="J62" s="73"/>
      <c r="K62" s="56"/>
      <c r="L62" s="54"/>
      <c r="M62" s="54"/>
      <c r="N62" s="54"/>
    </row>
    <row r="63" spans="1:14" x14ac:dyDescent="0.25">
      <c r="A63" s="78" t="s">
        <v>212</v>
      </c>
      <c r="B63" s="95" t="s">
        <v>213</v>
      </c>
      <c r="C63" s="96"/>
      <c r="D63" s="97"/>
      <c r="E63" s="97"/>
      <c r="F63" s="96"/>
      <c r="G63" s="96"/>
      <c r="H63" s="98"/>
      <c r="I63" s="73">
        <f>+$K$21</f>
        <v>0</v>
      </c>
      <c r="J63" s="73">
        <f>+I63*L63</f>
        <v>0</v>
      </c>
      <c r="K63" s="56"/>
      <c r="L63" s="54"/>
      <c r="M63" s="54"/>
      <c r="N63" s="54"/>
    </row>
    <row r="64" spans="1:14" x14ac:dyDescent="0.25">
      <c r="A64" s="78" t="s">
        <v>214</v>
      </c>
      <c r="B64" s="95" t="s">
        <v>215</v>
      </c>
      <c r="C64" s="96"/>
      <c r="D64" s="97"/>
      <c r="E64" s="97"/>
      <c r="F64" s="96"/>
      <c r="G64" s="96"/>
      <c r="H64" s="98"/>
      <c r="I64" s="73"/>
      <c r="J64" s="73"/>
      <c r="K64" s="56"/>
      <c r="L64" s="54"/>
      <c r="M64" s="54"/>
      <c r="N64" s="54"/>
    </row>
    <row r="65" spans="1:14" x14ac:dyDescent="0.25">
      <c r="A65" s="78" t="s">
        <v>216</v>
      </c>
      <c r="B65" s="95" t="s">
        <v>215</v>
      </c>
      <c r="C65" s="96"/>
      <c r="D65" s="97"/>
      <c r="E65" s="97"/>
      <c r="F65" s="96"/>
      <c r="G65" s="96"/>
      <c r="H65" s="98"/>
      <c r="I65" s="73"/>
      <c r="J65" s="73"/>
      <c r="K65" s="56"/>
      <c r="L65" s="54"/>
      <c r="M65" s="54"/>
      <c r="N65" s="54"/>
    </row>
    <row r="66" spans="1:14" x14ac:dyDescent="0.25">
      <c r="A66" s="78">
        <v>3</v>
      </c>
      <c r="B66" s="95" t="s">
        <v>217</v>
      </c>
      <c r="C66" s="96"/>
      <c r="D66" s="97"/>
      <c r="E66" s="97"/>
      <c r="F66" s="96"/>
      <c r="G66" s="96"/>
      <c r="H66" s="98"/>
      <c r="I66" s="73">
        <f>+$K$21</f>
        <v>0</v>
      </c>
      <c r="J66" s="73">
        <f>+I66*L66</f>
        <v>0</v>
      </c>
      <c r="K66" s="56"/>
      <c r="L66" s="54"/>
      <c r="M66" s="54"/>
      <c r="N66" s="54"/>
    </row>
    <row r="67" spans="1:14" x14ac:dyDescent="0.25">
      <c r="A67" s="69"/>
      <c r="B67" s="69" t="s">
        <v>166</v>
      </c>
      <c r="C67" s="91"/>
      <c r="D67" s="92"/>
      <c r="E67" s="92"/>
      <c r="F67" s="91"/>
      <c r="G67" s="91"/>
      <c r="H67" s="93"/>
      <c r="I67" s="69" t="s">
        <v>167</v>
      </c>
      <c r="J67" s="73">
        <f>+ SUM(J54:J66)</f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01"/>
      <c r="C71" s="99"/>
      <c r="D71" s="59" t="s">
        <v>311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01"/>
      <c r="C73" s="99"/>
      <c r="D73" s="242" t="s">
        <v>343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46.5" customHeight="1" x14ac:dyDescent="0.25">
      <c r="A74" s="100"/>
      <c r="B74" s="101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78" t="s">
        <v>135</v>
      </c>
      <c r="B77" s="236" t="s">
        <v>169</v>
      </c>
      <c r="C77" s="237"/>
      <c r="D77" s="237"/>
      <c r="E77" s="237"/>
      <c r="F77" s="238"/>
      <c r="G77" s="78" t="s">
        <v>171</v>
      </c>
      <c r="H77" s="78" t="s">
        <v>171</v>
      </c>
      <c r="I77" s="78" t="s">
        <v>223</v>
      </c>
      <c r="J77" s="78" t="s">
        <v>172</v>
      </c>
      <c r="K77" s="56"/>
      <c r="L77" s="54"/>
      <c r="M77" s="54"/>
      <c r="N77" s="54"/>
    </row>
    <row r="78" spans="1:14" x14ac:dyDescent="0.25">
      <c r="A78" s="106" t="s">
        <v>142</v>
      </c>
      <c r="B78" s="244"/>
      <c r="C78" s="245"/>
      <c r="D78" s="245"/>
      <c r="E78" s="245"/>
      <c r="F78" s="246"/>
      <c r="G78" s="106" t="s">
        <v>224</v>
      </c>
      <c r="H78" s="106" t="s">
        <v>225</v>
      </c>
      <c r="I78" s="106" t="s">
        <v>226</v>
      </c>
      <c r="J78" s="106" t="s">
        <v>176</v>
      </c>
      <c r="K78" s="56"/>
      <c r="L78" s="54"/>
      <c r="M78" s="54"/>
      <c r="N78" s="54"/>
    </row>
    <row r="79" spans="1:14" x14ac:dyDescent="0.25">
      <c r="A79" s="106"/>
      <c r="B79" s="244"/>
      <c r="C79" s="245"/>
      <c r="D79" s="245"/>
      <c r="E79" s="245"/>
      <c r="F79" s="246"/>
      <c r="G79" s="106"/>
      <c r="H79" s="106" t="s">
        <v>227</v>
      </c>
      <c r="I79" s="106" t="s">
        <v>179</v>
      </c>
      <c r="J79" s="106"/>
      <c r="K79" s="56"/>
      <c r="L79" s="54"/>
      <c r="M79" s="54"/>
      <c r="N79" s="54"/>
    </row>
    <row r="80" spans="1:14" x14ac:dyDescent="0.25">
      <c r="A80" s="69">
        <v>1</v>
      </c>
      <c r="B80" s="250">
        <v>2</v>
      </c>
      <c r="C80" s="251"/>
      <c r="D80" s="251"/>
      <c r="E80" s="251"/>
      <c r="F80" s="252"/>
      <c r="G80" s="69">
        <v>3</v>
      </c>
      <c r="H80" s="69">
        <v>4</v>
      </c>
      <c r="I80" s="69">
        <v>5</v>
      </c>
      <c r="J80" s="69">
        <v>6</v>
      </c>
      <c r="K80" s="56"/>
      <c r="L80" s="54"/>
      <c r="M80" s="54"/>
      <c r="N80" s="54"/>
    </row>
    <row r="81" spans="1:14" x14ac:dyDescent="0.25">
      <c r="A81" s="69">
        <v>1</v>
      </c>
      <c r="B81" s="247"/>
      <c r="C81" s="248"/>
      <c r="D81" s="248"/>
      <c r="E81" s="248"/>
      <c r="F81" s="249"/>
      <c r="G81" s="69"/>
      <c r="H81" s="69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69">
        <v>2</v>
      </c>
      <c r="B82" s="247"/>
      <c r="C82" s="248"/>
      <c r="D82" s="248"/>
      <c r="E82" s="248"/>
      <c r="F82" s="249"/>
      <c r="G82" s="69"/>
      <c r="H82" s="69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69">
        <v>3</v>
      </c>
      <c r="B83" s="247"/>
      <c r="C83" s="248"/>
      <c r="D83" s="248"/>
      <c r="E83" s="248"/>
      <c r="F83" s="249"/>
      <c r="G83" s="69"/>
      <c r="H83" s="69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69">
        <v>4</v>
      </c>
      <c r="B84" s="247"/>
      <c r="C84" s="248"/>
      <c r="D84" s="248"/>
      <c r="E84" s="248"/>
      <c r="F84" s="249"/>
      <c r="G84" s="69"/>
      <c r="H84" s="69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69" t="s">
        <v>167</v>
      </c>
      <c r="H85" s="69" t="s">
        <v>167</v>
      </c>
      <c r="I85" s="69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78" t="s">
        <v>135</v>
      </c>
      <c r="B89" s="236" t="s">
        <v>169</v>
      </c>
      <c r="C89" s="237"/>
      <c r="D89" s="237"/>
      <c r="E89" s="237"/>
      <c r="F89" s="237"/>
      <c r="G89" s="238"/>
      <c r="H89" s="78" t="s">
        <v>171</v>
      </c>
      <c r="I89" s="7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06" t="s">
        <v>142</v>
      </c>
      <c r="B90" s="106"/>
      <c r="C90" s="107"/>
      <c r="D90" s="107"/>
      <c r="E90" s="107"/>
      <c r="F90" s="107"/>
      <c r="G90" s="107"/>
      <c r="H90" s="106" t="s">
        <v>230</v>
      </c>
      <c r="I90" s="106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06"/>
      <c r="B91" s="106"/>
      <c r="C91" s="107"/>
      <c r="D91" s="107"/>
      <c r="E91" s="107"/>
      <c r="F91" s="107"/>
      <c r="G91" s="107"/>
      <c r="H91" s="106" t="s">
        <v>232</v>
      </c>
      <c r="I91" s="106" t="s">
        <v>179</v>
      </c>
      <c r="J91" s="68"/>
      <c r="K91" s="56"/>
      <c r="L91" s="54"/>
      <c r="M91" s="54"/>
      <c r="N91" s="54"/>
    </row>
    <row r="92" spans="1:14" x14ac:dyDescent="0.25">
      <c r="A92" s="69">
        <v>1</v>
      </c>
      <c r="B92" s="233">
        <v>2</v>
      </c>
      <c r="C92" s="234"/>
      <c r="D92" s="234"/>
      <c r="E92" s="234"/>
      <c r="F92" s="234"/>
      <c r="G92" s="235"/>
      <c r="H92" s="69">
        <v>3</v>
      </c>
      <c r="I92" s="69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01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7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78" t="s">
        <v>234</v>
      </c>
      <c r="I99" s="78" t="s">
        <v>235</v>
      </c>
      <c r="J99" s="78" t="s">
        <v>172</v>
      </c>
      <c r="K99" s="56"/>
      <c r="L99" s="54"/>
      <c r="M99" s="54"/>
      <c r="N99" s="54"/>
    </row>
    <row r="100" spans="1:14" x14ac:dyDescent="0.25">
      <c r="A100" s="106" t="s">
        <v>142</v>
      </c>
      <c r="B100" s="236"/>
      <c r="C100" s="237"/>
      <c r="D100" s="237"/>
      <c r="E100" s="237"/>
      <c r="F100" s="236" t="s">
        <v>236</v>
      </c>
      <c r="G100" s="238"/>
      <c r="H100" s="106" t="s">
        <v>237</v>
      </c>
      <c r="I100" s="106" t="s">
        <v>220</v>
      </c>
      <c r="J100" s="106" t="s">
        <v>238</v>
      </c>
      <c r="K100" s="56"/>
      <c r="L100" s="54"/>
      <c r="M100" s="54"/>
      <c r="N100" s="54"/>
    </row>
    <row r="101" spans="1:14" x14ac:dyDescent="0.25">
      <c r="A101" s="106"/>
      <c r="B101" s="236"/>
      <c r="C101" s="237"/>
      <c r="D101" s="237"/>
      <c r="E101" s="237"/>
      <c r="F101" s="236" t="s">
        <v>239</v>
      </c>
      <c r="G101" s="238"/>
      <c r="H101" s="106" t="s">
        <v>240</v>
      </c>
      <c r="I101" s="106"/>
      <c r="J101" s="106"/>
      <c r="K101" s="56"/>
      <c r="L101" s="54"/>
      <c r="M101" s="54"/>
      <c r="N101" s="54"/>
    </row>
    <row r="102" spans="1:14" x14ac:dyDescent="0.25">
      <c r="A102" s="69">
        <v>1</v>
      </c>
      <c r="B102" s="250">
        <v>2</v>
      </c>
      <c r="C102" s="251"/>
      <c r="D102" s="251"/>
      <c r="E102" s="251"/>
      <c r="F102" s="233">
        <v>3</v>
      </c>
      <c r="G102" s="235"/>
      <c r="H102" s="69">
        <v>4</v>
      </c>
      <c r="I102" s="69">
        <v>5</v>
      </c>
      <c r="J102" s="69">
        <v>6</v>
      </c>
      <c r="K102" s="56"/>
      <c r="L102" s="118"/>
      <c r="M102" s="54"/>
      <c r="N102" s="54"/>
    </row>
    <row r="103" spans="1:14" x14ac:dyDescent="0.25">
      <c r="A103" s="69">
        <v>1</v>
      </c>
      <c r="B103" s="112"/>
      <c r="C103" s="114"/>
      <c r="D103" s="114"/>
      <c r="E103" s="114"/>
      <c r="F103" s="115"/>
      <c r="G103" s="116"/>
      <c r="H103" s="84"/>
      <c r="I103" s="69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69">
        <v>2</v>
      </c>
      <c r="B104" s="112"/>
      <c r="C104" s="114"/>
      <c r="D104" s="114"/>
      <c r="E104" s="114"/>
      <c r="F104" s="115"/>
      <c r="G104" s="116"/>
      <c r="H104" s="84"/>
      <c r="I104" s="69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69">
        <v>3</v>
      </c>
      <c r="B105" s="112"/>
      <c r="C105" s="114"/>
      <c r="D105" s="114"/>
      <c r="E105" s="114"/>
      <c r="F105" s="115"/>
      <c r="G105" s="116"/>
      <c r="H105" s="84"/>
      <c r="I105" s="69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69">
        <v>4</v>
      </c>
      <c r="B106" s="112"/>
      <c r="C106" s="114"/>
      <c r="D106" s="114"/>
      <c r="E106" s="114"/>
      <c r="F106" s="115"/>
      <c r="G106" s="116"/>
      <c r="H106" s="84"/>
      <c r="I106" s="69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16"/>
      <c r="H107" s="69" t="s">
        <v>167</v>
      </c>
      <c r="I107" s="69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78" t="s">
        <v>135</v>
      </c>
      <c r="B111" s="236" t="s">
        <v>218</v>
      </c>
      <c r="C111" s="237"/>
      <c r="D111" s="237"/>
      <c r="E111" s="237"/>
      <c r="F111" s="237"/>
      <c r="G111" s="238"/>
      <c r="H111" s="78" t="s">
        <v>171</v>
      </c>
      <c r="I111" s="7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06" t="s">
        <v>142</v>
      </c>
      <c r="B112" s="106"/>
      <c r="C112" s="107"/>
      <c r="D112" s="107"/>
      <c r="E112" s="107"/>
      <c r="F112" s="107"/>
      <c r="G112" s="107"/>
      <c r="H112" s="106"/>
      <c r="I112" s="106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06"/>
      <c r="B113" s="106"/>
      <c r="C113" s="107"/>
      <c r="D113" s="107"/>
      <c r="E113" s="107"/>
      <c r="F113" s="107"/>
      <c r="G113" s="107"/>
      <c r="H113" s="106"/>
      <c r="I113" s="106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69">
        <v>1</v>
      </c>
      <c r="B114" s="233">
        <v>2</v>
      </c>
      <c r="C114" s="234"/>
      <c r="D114" s="234"/>
      <c r="E114" s="234"/>
      <c r="F114" s="234"/>
      <c r="G114" s="235"/>
      <c r="H114" s="69">
        <v>3</v>
      </c>
      <c r="I114" s="69">
        <v>4</v>
      </c>
      <c r="J114" s="70">
        <v>5</v>
      </c>
      <c r="K114" s="56"/>
      <c r="L114" s="54"/>
      <c r="M114" s="54"/>
      <c r="N114" s="54"/>
    </row>
    <row r="115" spans="1:14" x14ac:dyDescent="0.25">
      <c r="A115" s="69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69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69"/>
      <c r="B117" s="112" t="s">
        <v>166</v>
      </c>
      <c r="C117" s="114"/>
      <c r="D117" s="114"/>
      <c r="E117" s="114"/>
      <c r="F117" s="114"/>
      <c r="G117" s="114"/>
      <c r="H117" s="69" t="s">
        <v>167</v>
      </c>
      <c r="I117" s="69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78" t="s">
        <v>135</v>
      </c>
      <c r="B121" s="236" t="s">
        <v>169</v>
      </c>
      <c r="C121" s="237"/>
      <c r="D121" s="237"/>
      <c r="E121" s="237"/>
      <c r="F121" s="237"/>
      <c r="G121" s="238"/>
      <c r="H121" s="78" t="s">
        <v>247</v>
      </c>
      <c r="I121" s="7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06" t="s">
        <v>142</v>
      </c>
      <c r="B122" s="106"/>
      <c r="C122" s="107"/>
      <c r="D122" s="107"/>
      <c r="E122" s="107"/>
      <c r="F122" s="107"/>
      <c r="G122" s="107"/>
      <c r="H122" s="106"/>
      <c r="I122" s="106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06"/>
      <c r="B123" s="106"/>
      <c r="C123" s="107"/>
      <c r="D123" s="107"/>
      <c r="E123" s="107"/>
      <c r="F123" s="107"/>
      <c r="G123" s="107"/>
      <c r="H123" s="106"/>
      <c r="I123" s="106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69">
        <v>1</v>
      </c>
      <c r="B124" s="233">
        <v>2</v>
      </c>
      <c r="C124" s="234"/>
      <c r="D124" s="234"/>
      <c r="E124" s="234"/>
      <c r="F124" s="234"/>
      <c r="G124" s="235"/>
      <c r="H124" s="69">
        <v>3</v>
      </c>
      <c r="I124" s="69">
        <v>4</v>
      </c>
      <c r="J124" s="70">
        <v>5</v>
      </c>
      <c r="K124" s="56"/>
      <c r="L124" s="54"/>
      <c r="M124" s="54"/>
      <c r="N124" s="54"/>
    </row>
    <row r="125" spans="1:14" x14ac:dyDescent="0.25">
      <c r="A125" s="69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69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69"/>
      <c r="B127" s="112" t="s">
        <v>166</v>
      </c>
      <c r="C127" s="114"/>
      <c r="D127" s="114"/>
      <c r="E127" s="114"/>
      <c r="F127" s="114"/>
      <c r="G127" s="114"/>
      <c r="H127" s="69" t="s">
        <v>167</v>
      </c>
      <c r="I127" s="69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7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7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06" t="s">
        <v>142</v>
      </c>
      <c r="B132" s="106"/>
      <c r="C132" s="107"/>
      <c r="D132" s="107"/>
      <c r="E132" s="107"/>
      <c r="F132" s="107"/>
      <c r="G132" s="107"/>
      <c r="H132" s="120"/>
      <c r="I132" s="106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06"/>
      <c r="B133" s="106"/>
      <c r="C133" s="107"/>
      <c r="D133" s="107"/>
      <c r="E133" s="107"/>
      <c r="F133" s="107"/>
      <c r="G133" s="107"/>
      <c r="H133" s="121"/>
      <c r="I133" s="106"/>
      <c r="J133" s="68"/>
      <c r="K133" s="56"/>
      <c r="L133" s="54"/>
      <c r="M133" s="54"/>
      <c r="N133" s="54"/>
    </row>
    <row r="134" spans="1:14" x14ac:dyDescent="0.25">
      <c r="A134" s="69">
        <v>1</v>
      </c>
      <c r="B134" s="233">
        <v>2</v>
      </c>
      <c r="C134" s="234"/>
      <c r="D134" s="234"/>
      <c r="E134" s="234"/>
      <c r="F134" s="234"/>
      <c r="G134" s="234"/>
      <c r="H134" s="235"/>
      <c r="I134" s="69">
        <v>3</v>
      </c>
      <c r="J134" s="70">
        <v>4</v>
      </c>
      <c r="K134" s="56"/>
      <c r="L134" s="54"/>
      <c r="M134" s="54"/>
      <c r="N134" s="54"/>
    </row>
    <row r="135" spans="1:14" x14ac:dyDescent="0.25">
      <c r="A135" s="69">
        <v>1</v>
      </c>
      <c r="B135" s="112"/>
      <c r="C135" s="114"/>
      <c r="D135" s="114"/>
      <c r="E135" s="114"/>
      <c r="F135" s="114"/>
      <c r="G135" s="114"/>
      <c r="H135" s="114"/>
      <c r="I135" s="119">
        <v>0</v>
      </c>
      <c r="J135" s="84">
        <v>0</v>
      </c>
      <c r="K135" s="56"/>
      <c r="L135" s="54"/>
      <c r="M135" s="54"/>
      <c r="N135" s="54"/>
    </row>
    <row r="136" spans="1:14" x14ac:dyDescent="0.25">
      <c r="A136" s="69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69"/>
      <c r="B137" s="112" t="s">
        <v>166</v>
      </c>
      <c r="C137" s="114"/>
      <c r="D137" s="114"/>
      <c r="E137" s="114"/>
      <c r="F137" s="114"/>
      <c r="G137" s="114"/>
      <c r="H137" s="114"/>
      <c r="I137" s="69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78" t="s">
        <v>135</v>
      </c>
      <c r="B141" s="236" t="s">
        <v>169</v>
      </c>
      <c r="C141" s="237"/>
      <c r="D141" s="237"/>
      <c r="E141" s="237"/>
      <c r="F141" s="237"/>
      <c r="G141" s="238"/>
      <c r="H141" s="78" t="s">
        <v>171</v>
      </c>
      <c r="I141" s="78" t="s">
        <v>255</v>
      </c>
      <c r="J141" s="78" t="s">
        <v>172</v>
      </c>
    </row>
    <row r="142" spans="1:14" x14ac:dyDescent="0.25">
      <c r="A142" s="106" t="s">
        <v>142</v>
      </c>
      <c r="B142" s="106"/>
      <c r="C142" s="107"/>
      <c r="D142" s="107"/>
      <c r="E142" s="107"/>
      <c r="F142" s="107"/>
      <c r="G142" s="107"/>
      <c r="H142" s="106"/>
      <c r="I142" s="106" t="s">
        <v>256</v>
      </c>
      <c r="J142" s="106" t="s">
        <v>219</v>
      </c>
    </row>
    <row r="143" spans="1:14" x14ac:dyDescent="0.25">
      <c r="A143" s="106"/>
      <c r="B143" s="106"/>
      <c r="C143" s="107"/>
      <c r="D143" s="107"/>
      <c r="E143" s="107"/>
      <c r="F143" s="107"/>
      <c r="G143" s="107"/>
      <c r="H143" s="106"/>
      <c r="I143" s="106" t="s">
        <v>179</v>
      </c>
      <c r="J143" s="106"/>
    </row>
    <row r="144" spans="1:14" x14ac:dyDescent="0.25">
      <c r="A144" s="69">
        <v>1</v>
      </c>
      <c r="B144" s="233">
        <v>2</v>
      </c>
      <c r="C144" s="234"/>
      <c r="D144" s="234"/>
      <c r="E144" s="234"/>
      <c r="F144" s="234"/>
      <c r="G144" s="235"/>
      <c r="H144" s="69">
        <v>3</v>
      </c>
      <c r="I144" s="69">
        <v>4</v>
      </c>
      <c r="J144" s="69">
        <v>5</v>
      </c>
    </row>
    <row r="145" spans="1:10" x14ac:dyDescent="0.25">
      <c r="A145" s="69">
        <v>1</v>
      </c>
      <c r="B145" s="109" t="s">
        <v>277</v>
      </c>
      <c r="C145" s="111"/>
      <c r="D145" s="111"/>
      <c r="E145" s="111"/>
      <c r="F145" s="111"/>
      <c r="G145" s="111"/>
      <c r="H145" s="84">
        <v>85</v>
      </c>
      <c r="I145" s="84">
        <v>15565.88</v>
      </c>
      <c r="J145" s="84">
        <v>1463100</v>
      </c>
    </row>
    <row r="146" spans="1:10" x14ac:dyDescent="0.25">
      <c r="A146" s="69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>SUM(H146*I146)</f>
        <v>0</v>
      </c>
    </row>
    <row r="147" spans="1:10" x14ac:dyDescent="0.25">
      <c r="A147" s="69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>SUM(H147*I147)</f>
        <v>0</v>
      </c>
    </row>
    <row r="148" spans="1:10" x14ac:dyDescent="0.25">
      <c r="A148" s="69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>SUM(H148*I148)</f>
        <v>0</v>
      </c>
    </row>
    <row r="149" spans="1:10" x14ac:dyDescent="0.25">
      <c r="A149" s="69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>SUM(H149*I149)</f>
        <v>0</v>
      </c>
    </row>
    <row r="150" spans="1:10" x14ac:dyDescent="0.25">
      <c r="A150" s="69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>SUM(H150*I150)</f>
        <v>0</v>
      </c>
    </row>
    <row r="151" spans="1:10" x14ac:dyDescent="0.25">
      <c r="A151" s="69"/>
      <c r="B151" s="112" t="s">
        <v>166</v>
      </c>
      <c r="C151" s="114"/>
      <c r="D151" s="114"/>
      <c r="E151" s="114"/>
      <c r="F151" s="114"/>
      <c r="G151" s="114"/>
      <c r="H151" s="69" t="s">
        <v>167</v>
      </c>
      <c r="I151" s="69" t="s">
        <v>167</v>
      </c>
      <c r="J151" s="84">
        <f>J145+J146+J147+J148+J149+J150</f>
        <v>1463100</v>
      </c>
    </row>
  </sheetData>
  <mergeCells count="59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E7:J8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D73:J74"/>
    <mergeCell ref="B92:G92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A119:J119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11:G111"/>
    <mergeCell ref="B114:G114"/>
    <mergeCell ref="B141:G141"/>
    <mergeCell ref="B144:G144"/>
    <mergeCell ref="B121:G121"/>
    <mergeCell ref="B124:G124"/>
    <mergeCell ref="A129:J129"/>
    <mergeCell ref="B131:H131"/>
    <mergeCell ref="B134:H134"/>
    <mergeCell ref="A139:J139"/>
  </mergeCells>
  <pageMargins left="0.7" right="0.7" top="0.75" bottom="0.75" header="0.3" footer="0.3"/>
  <pageSetup paperSize="9" scale="54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27</vt:i4>
      </vt:variant>
    </vt:vector>
  </HeadingPairs>
  <TitlesOfParts>
    <vt:vector size="5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>Управление образования мэрии города Магадана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Экономисты</dc:creator>
  <cp:lastModifiedBy>Priemnaya1</cp:lastModifiedBy>
  <cp:lastPrinted>2020-09-24T22:25:29Z</cp:lastPrinted>
  <dcterms:created xsi:type="dcterms:W3CDTF">2019-12-25T02:34:51Z</dcterms:created>
  <dcterms:modified xsi:type="dcterms:W3CDTF">2021-09-20T00:08:29Z</dcterms:modified>
</cp:coreProperties>
</file>